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9200" windowHeight="11595" tabRatio="808"/>
  </bookViews>
  <sheets>
    <sheet name="ДДТ" sheetId="58" r:id="rId1"/>
    <sheet name="ДДТ областные" sheetId="59" r:id="rId2"/>
  </sheets>
  <definedNames>
    <definedName name="_xlnm.Print_Titles" localSheetId="0">ДДТ!#REF!</definedName>
    <definedName name="_xlnm.Print_Titles" localSheetId="1">'ДДТ областные'!$15:$18</definedName>
    <definedName name="_xlnm.Print_Area" localSheetId="0">ДДТ!$A$1:$O$207</definedName>
  </definedNames>
  <calcPr calcId="144525" refMode="R1C1"/>
</workbook>
</file>

<file path=xl/calcChain.xml><?xml version="1.0" encoding="utf-8"?>
<calcChain xmlns="http://schemas.openxmlformats.org/spreadsheetml/2006/main">
  <c r="J89" i="58" l="1"/>
  <c r="J103" i="58"/>
  <c r="K35" i="59" l="1"/>
  <c r="D205" i="58"/>
  <c r="C205" i="58"/>
  <c r="B205" i="58"/>
  <c r="A205" i="58"/>
  <c r="A204" i="58"/>
  <c r="A203" i="58"/>
  <c r="D202" i="58"/>
  <c r="C202" i="58"/>
  <c r="B202" i="58"/>
  <c r="A202" i="58"/>
  <c r="D201" i="58"/>
  <c r="C201" i="58"/>
  <c r="B201" i="58"/>
  <c r="A201" i="58"/>
  <c r="A200" i="58"/>
  <c r="A199" i="58"/>
  <c r="I176" i="58"/>
  <c r="J176" i="58" s="1"/>
  <c r="G176" i="58"/>
  <c r="O175" i="58"/>
  <c r="N175" i="58"/>
  <c r="H175" i="58"/>
  <c r="F175" i="58"/>
  <c r="E175" i="58"/>
  <c r="I174" i="58"/>
  <c r="J174" i="58" s="1"/>
  <c r="G174" i="58"/>
  <c r="O173" i="58"/>
  <c r="N173" i="58"/>
  <c r="I173" i="58"/>
  <c r="H173" i="58"/>
  <c r="F173" i="58"/>
  <c r="E173" i="58"/>
  <c r="I171" i="58"/>
  <c r="J171" i="58" s="1"/>
  <c r="G171" i="58"/>
  <c r="O170" i="58"/>
  <c r="O169" i="58" s="1"/>
  <c r="N170" i="58"/>
  <c r="H170" i="58"/>
  <c r="H169" i="58" s="1"/>
  <c r="F170" i="58"/>
  <c r="F169" i="58" s="1"/>
  <c r="E170" i="58"/>
  <c r="E169" i="58" s="1"/>
  <c r="N169" i="58"/>
  <c r="O168" i="58"/>
  <c r="N168" i="58"/>
  <c r="N167" i="58" s="1"/>
  <c r="H168" i="58"/>
  <c r="I168" i="58" s="1"/>
  <c r="G168" i="58"/>
  <c r="O167" i="58"/>
  <c r="F167" i="58"/>
  <c r="E167" i="58"/>
  <c r="I166" i="58"/>
  <c r="J166" i="58" s="1"/>
  <c r="G166" i="58"/>
  <c r="O165" i="58"/>
  <c r="N165" i="58"/>
  <c r="H165" i="58"/>
  <c r="F165" i="58"/>
  <c r="E165" i="58"/>
  <c r="I163" i="58"/>
  <c r="J163" i="58" s="1"/>
  <c r="E163" i="58"/>
  <c r="G163" i="58" s="1"/>
  <c r="O162" i="58"/>
  <c r="O161" i="58" s="1"/>
  <c r="N162" i="58"/>
  <c r="N161" i="58" s="1"/>
  <c r="H162" i="58"/>
  <c r="H161" i="58" s="1"/>
  <c r="F162" i="58"/>
  <c r="F161" i="58" s="1"/>
  <c r="I160" i="58"/>
  <c r="J160" i="58" s="1"/>
  <c r="G160" i="58"/>
  <c r="O159" i="58"/>
  <c r="N159" i="58"/>
  <c r="I159" i="58"/>
  <c r="H159" i="58"/>
  <c r="F159" i="58"/>
  <c r="E159" i="58"/>
  <c r="I158" i="58"/>
  <c r="J158" i="58" s="1"/>
  <c r="M158" i="58" s="1"/>
  <c r="G158" i="58"/>
  <c r="O157" i="58"/>
  <c r="O156" i="58" s="1"/>
  <c r="N157" i="58"/>
  <c r="I157" i="58"/>
  <c r="I156" i="58" s="1"/>
  <c r="H157" i="58"/>
  <c r="H156" i="58" s="1"/>
  <c r="F157" i="58"/>
  <c r="F156" i="58" s="1"/>
  <c r="E157" i="58"/>
  <c r="I153" i="58"/>
  <c r="J153" i="58" s="1"/>
  <c r="G153" i="58"/>
  <c r="O152" i="58"/>
  <c r="O151" i="58" s="1"/>
  <c r="O150" i="58" s="1"/>
  <c r="D204" i="58" s="1"/>
  <c r="N152" i="58"/>
  <c r="N151" i="58" s="1"/>
  <c r="N150" i="58" s="1"/>
  <c r="C204" i="58" s="1"/>
  <c r="I152" i="58"/>
  <c r="H152" i="58"/>
  <c r="H151" i="58" s="1"/>
  <c r="H150" i="58" s="1"/>
  <c r="F152" i="58"/>
  <c r="F151" i="58" s="1"/>
  <c r="F150" i="58" s="1"/>
  <c r="E152" i="58"/>
  <c r="E151" i="58" s="1"/>
  <c r="E150" i="58" s="1"/>
  <c r="I151" i="58"/>
  <c r="I150" i="58" s="1"/>
  <c r="I149" i="58"/>
  <c r="J149" i="58" s="1"/>
  <c r="G149" i="58"/>
  <c r="G148" i="58" s="1"/>
  <c r="O148" i="58"/>
  <c r="O147" i="58" s="1"/>
  <c r="O146" i="58" s="1"/>
  <c r="N148" i="58"/>
  <c r="H148" i="58"/>
  <c r="F148" i="58"/>
  <c r="E148" i="58"/>
  <c r="M144" i="58"/>
  <c r="L144" i="58"/>
  <c r="G144" i="58"/>
  <c r="O143" i="58"/>
  <c r="N143" i="58"/>
  <c r="J143" i="58"/>
  <c r="I143" i="58"/>
  <c r="H143" i="58"/>
  <c r="F143" i="58"/>
  <c r="E143" i="58"/>
  <c r="M142" i="58"/>
  <c r="L142" i="58"/>
  <c r="G142" i="58"/>
  <c r="O141" i="58"/>
  <c r="N141" i="58"/>
  <c r="J141" i="58"/>
  <c r="I141" i="58"/>
  <c r="H141" i="58"/>
  <c r="F141" i="58"/>
  <c r="E141" i="58"/>
  <c r="M140" i="58"/>
  <c r="L140" i="58"/>
  <c r="G140" i="58"/>
  <c r="M139" i="58"/>
  <c r="L139" i="58"/>
  <c r="G139" i="58"/>
  <c r="O138" i="58"/>
  <c r="N138" i="58"/>
  <c r="J138" i="58"/>
  <c r="I138" i="58"/>
  <c r="H138" i="58"/>
  <c r="F138" i="58"/>
  <c r="E138" i="58"/>
  <c r="M137" i="58"/>
  <c r="L137" i="58"/>
  <c r="G137" i="58"/>
  <c r="O136" i="58"/>
  <c r="N136" i="58"/>
  <c r="J136" i="58"/>
  <c r="I136" i="58"/>
  <c r="H136" i="58"/>
  <c r="F136" i="58"/>
  <c r="E136" i="58"/>
  <c r="M135" i="58"/>
  <c r="L135" i="58"/>
  <c r="G135" i="58"/>
  <c r="O134" i="58"/>
  <c r="N134" i="58"/>
  <c r="J134" i="58"/>
  <c r="I134" i="58"/>
  <c r="H134" i="58"/>
  <c r="F134" i="58"/>
  <c r="E134" i="58"/>
  <c r="M133" i="58"/>
  <c r="L133" i="58"/>
  <c r="G133" i="58"/>
  <c r="O132" i="58"/>
  <c r="N132" i="58"/>
  <c r="J132" i="58"/>
  <c r="I132" i="58"/>
  <c r="H132" i="58"/>
  <c r="F132" i="58"/>
  <c r="E132" i="58"/>
  <c r="H131" i="58"/>
  <c r="I131" i="58" s="1"/>
  <c r="F131" i="58"/>
  <c r="E131" i="58"/>
  <c r="E129" i="58" s="1"/>
  <c r="O130" i="58"/>
  <c r="N130" i="58"/>
  <c r="O129" i="58"/>
  <c r="N129" i="58"/>
  <c r="M127" i="58"/>
  <c r="L127" i="58"/>
  <c r="G127" i="58"/>
  <c r="O126" i="58"/>
  <c r="N126" i="58"/>
  <c r="J126" i="58"/>
  <c r="I126" i="58"/>
  <c r="H126" i="58"/>
  <c r="F126" i="58"/>
  <c r="E126" i="58"/>
  <c r="I125" i="58"/>
  <c r="J125" i="58" s="1"/>
  <c r="G125" i="58"/>
  <c r="O124" i="58"/>
  <c r="N124" i="58"/>
  <c r="H124" i="58"/>
  <c r="F124" i="58"/>
  <c r="E124" i="58"/>
  <c r="E122" i="58"/>
  <c r="N123" i="58"/>
  <c r="I123" i="58"/>
  <c r="J123" i="58" s="1"/>
  <c r="G123" i="58"/>
  <c r="O122" i="58"/>
  <c r="O121" i="58"/>
  <c r="H121" i="58"/>
  <c r="F121" i="58"/>
  <c r="E121" i="58"/>
  <c r="M118" i="58"/>
  <c r="L118" i="58"/>
  <c r="G118" i="58"/>
  <c r="J117" i="58"/>
  <c r="I117" i="58"/>
  <c r="H117" i="58"/>
  <c r="F117" i="58"/>
  <c r="E117" i="58"/>
  <c r="L116" i="58"/>
  <c r="E116" i="58"/>
  <c r="G116" i="58" s="1"/>
  <c r="J115" i="58"/>
  <c r="I115" i="58"/>
  <c r="H115" i="58"/>
  <c r="F115" i="58"/>
  <c r="H114" i="58"/>
  <c r="F114" i="58"/>
  <c r="O113" i="58"/>
  <c r="N113" i="58"/>
  <c r="J113" i="58"/>
  <c r="I113" i="58"/>
  <c r="I112" i="58"/>
  <c r="L112" i="58" s="1"/>
  <c r="E112" i="58"/>
  <c r="M112" i="58" s="1"/>
  <c r="M111" i="58" s="1"/>
  <c r="O111" i="58"/>
  <c r="N111" i="58"/>
  <c r="J111" i="58"/>
  <c r="H111" i="58"/>
  <c r="F111" i="58"/>
  <c r="I110" i="58"/>
  <c r="L110" i="58" s="1"/>
  <c r="E110" i="58"/>
  <c r="M110" i="58" s="1"/>
  <c r="O109" i="58"/>
  <c r="N109" i="58"/>
  <c r="J109" i="58"/>
  <c r="H109" i="58"/>
  <c r="F109" i="58"/>
  <c r="M108" i="58"/>
  <c r="I108" i="58"/>
  <c r="L108" i="58" s="1"/>
  <c r="G108" i="58"/>
  <c r="O107" i="58"/>
  <c r="N107" i="58"/>
  <c r="J107" i="58"/>
  <c r="H107" i="58"/>
  <c r="F107" i="58"/>
  <c r="E107" i="58"/>
  <c r="O106" i="58"/>
  <c r="N106" i="58"/>
  <c r="J106" i="58"/>
  <c r="H106" i="58"/>
  <c r="F106" i="58"/>
  <c r="M104" i="58"/>
  <c r="I104" i="58"/>
  <c r="L104" i="58" s="1"/>
  <c r="G104" i="58"/>
  <c r="O103" i="58"/>
  <c r="N103" i="58"/>
  <c r="H103" i="58"/>
  <c r="F103" i="58"/>
  <c r="E103" i="58"/>
  <c r="M102" i="58"/>
  <c r="I102" i="58"/>
  <c r="L102" i="58" s="1"/>
  <c r="G102" i="58"/>
  <c r="O101" i="58"/>
  <c r="N101" i="58"/>
  <c r="J101" i="58"/>
  <c r="H101" i="58"/>
  <c r="F101" i="58"/>
  <c r="E101" i="58"/>
  <c r="M100" i="58"/>
  <c r="I100" i="58"/>
  <c r="L100" i="58" s="1"/>
  <c r="G100" i="58"/>
  <c r="O99" i="58"/>
  <c r="N99" i="58"/>
  <c r="J99" i="58"/>
  <c r="H99" i="58"/>
  <c r="F99" i="58"/>
  <c r="E99" i="58"/>
  <c r="M98" i="58"/>
  <c r="I98" i="58"/>
  <c r="L98" i="58" s="1"/>
  <c r="G98" i="58"/>
  <c r="O97" i="58"/>
  <c r="N97" i="58"/>
  <c r="J97" i="58"/>
  <c r="H97" i="58"/>
  <c r="F97" i="58"/>
  <c r="E97" i="58"/>
  <c r="M96" i="58"/>
  <c r="I96" i="58"/>
  <c r="L96" i="58" s="1"/>
  <c r="G96" i="58"/>
  <c r="O95" i="58"/>
  <c r="N95" i="58"/>
  <c r="J95" i="58"/>
  <c r="H95" i="58"/>
  <c r="F95" i="58"/>
  <c r="E95" i="58"/>
  <c r="M94" i="58"/>
  <c r="I94" i="58"/>
  <c r="G94" i="58"/>
  <c r="O93" i="58"/>
  <c r="N93" i="58"/>
  <c r="J93" i="58"/>
  <c r="H93" i="58"/>
  <c r="F93" i="58"/>
  <c r="E93" i="58"/>
  <c r="M92" i="58"/>
  <c r="I92" i="58"/>
  <c r="L92" i="58" s="1"/>
  <c r="G92" i="58"/>
  <c r="O91" i="58"/>
  <c r="N91" i="58"/>
  <c r="J91" i="58"/>
  <c r="H91" i="58"/>
  <c r="F91" i="58"/>
  <c r="E91" i="58"/>
  <c r="O90" i="58"/>
  <c r="N90" i="58"/>
  <c r="J90" i="58"/>
  <c r="H90" i="58"/>
  <c r="F90" i="58"/>
  <c r="E90" i="58"/>
  <c r="M87" i="58"/>
  <c r="I87" i="58"/>
  <c r="L87" i="58" s="1"/>
  <c r="G87" i="58"/>
  <c r="O86" i="58"/>
  <c r="N86" i="58"/>
  <c r="J86" i="58"/>
  <c r="H86" i="58"/>
  <c r="F86" i="58"/>
  <c r="E86" i="58"/>
  <c r="M84" i="58"/>
  <c r="I84" i="58"/>
  <c r="L84" i="58" s="1"/>
  <c r="G84" i="58"/>
  <c r="O83" i="58"/>
  <c r="N83" i="58"/>
  <c r="J83" i="58"/>
  <c r="H83" i="58"/>
  <c r="F83" i="58"/>
  <c r="E83" i="58"/>
  <c r="M82" i="58"/>
  <c r="I82" i="58"/>
  <c r="L82" i="58" s="1"/>
  <c r="G82" i="58"/>
  <c r="O81" i="58"/>
  <c r="N81" i="58"/>
  <c r="J81" i="58"/>
  <c r="H81" i="58"/>
  <c r="F81" i="58"/>
  <c r="E81" i="58"/>
  <c r="M80" i="58"/>
  <c r="I80" i="58"/>
  <c r="L80" i="58" s="1"/>
  <c r="G80" i="58"/>
  <c r="O79" i="58"/>
  <c r="N79" i="58"/>
  <c r="J79" i="58"/>
  <c r="H79" i="58"/>
  <c r="F79" i="58"/>
  <c r="E79" i="58"/>
  <c r="M78" i="58"/>
  <c r="I78" i="58"/>
  <c r="L78" i="58" s="1"/>
  <c r="G78" i="58"/>
  <c r="O77" i="58"/>
  <c r="N77" i="58"/>
  <c r="J77" i="58"/>
  <c r="H77" i="58"/>
  <c r="F77" i="58"/>
  <c r="E77" i="58"/>
  <c r="M76" i="58"/>
  <c r="I76" i="58"/>
  <c r="G76" i="58"/>
  <c r="O75" i="58"/>
  <c r="N75" i="58"/>
  <c r="J75" i="58"/>
  <c r="H75" i="58"/>
  <c r="F75" i="58"/>
  <c r="E75" i="58"/>
  <c r="M74" i="58"/>
  <c r="I74" i="58"/>
  <c r="G74" i="58"/>
  <c r="O73" i="58"/>
  <c r="N73" i="58"/>
  <c r="J73" i="58"/>
  <c r="H73" i="58"/>
  <c r="F73" i="58"/>
  <c r="E73" i="58"/>
  <c r="O72" i="58"/>
  <c r="N72" i="58"/>
  <c r="J72" i="58"/>
  <c r="H72" i="58"/>
  <c r="F72" i="58"/>
  <c r="E72" i="58"/>
  <c r="M70" i="58"/>
  <c r="I70" i="58"/>
  <c r="G70" i="58"/>
  <c r="O69" i="58"/>
  <c r="N69" i="58"/>
  <c r="J69" i="58"/>
  <c r="H69" i="58"/>
  <c r="F69" i="58"/>
  <c r="E69" i="58"/>
  <c r="M68" i="58"/>
  <c r="I68" i="58"/>
  <c r="L68" i="58" s="1"/>
  <c r="G68" i="58"/>
  <c r="O67" i="58"/>
  <c r="N67" i="58"/>
  <c r="J67" i="58"/>
  <c r="H67" i="58"/>
  <c r="F67" i="58"/>
  <c r="E67" i="58"/>
  <c r="M66" i="58"/>
  <c r="I66" i="58"/>
  <c r="G66" i="58"/>
  <c r="O65" i="58"/>
  <c r="N65" i="58"/>
  <c r="J65" i="58"/>
  <c r="H65" i="58"/>
  <c r="F65" i="58"/>
  <c r="E65" i="58"/>
  <c r="M64" i="58"/>
  <c r="I64" i="58"/>
  <c r="G64" i="58"/>
  <c r="O63" i="58"/>
  <c r="N63" i="58"/>
  <c r="J63" i="58"/>
  <c r="H63" i="58"/>
  <c r="F63" i="58"/>
  <c r="E63" i="58"/>
  <c r="M62" i="58"/>
  <c r="I62" i="58"/>
  <c r="G62" i="58"/>
  <c r="O61" i="58"/>
  <c r="N61" i="58"/>
  <c r="J61" i="58"/>
  <c r="H61" i="58"/>
  <c r="F61" i="58"/>
  <c r="E61" i="58"/>
  <c r="O60" i="58"/>
  <c r="N60" i="58"/>
  <c r="J60" i="58"/>
  <c r="H60" i="58"/>
  <c r="F60" i="58"/>
  <c r="E60" i="58"/>
  <c r="O57" i="58"/>
  <c r="N57" i="58"/>
  <c r="J57" i="58"/>
  <c r="I57" i="58"/>
  <c r="G57" i="58"/>
  <c r="H56" i="58"/>
  <c r="F56" i="58"/>
  <c r="E56" i="58"/>
  <c r="M55" i="58"/>
  <c r="I55" i="58"/>
  <c r="G55" i="58"/>
  <c r="O54" i="58"/>
  <c r="N54" i="58"/>
  <c r="J54" i="58"/>
  <c r="H54" i="58"/>
  <c r="F54" i="58"/>
  <c r="E54" i="58"/>
  <c r="O53" i="58"/>
  <c r="N53" i="58"/>
  <c r="J53" i="58"/>
  <c r="I53" i="58"/>
  <c r="G53" i="58"/>
  <c r="H52" i="58"/>
  <c r="F52" i="58"/>
  <c r="E52" i="58"/>
  <c r="H51" i="58"/>
  <c r="F51" i="58"/>
  <c r="E51" i="58"/>
  <c r="M49" i="58"/>
  <c r="I49" i="58"/>
  <c r="G49" i="58"/>
  <c r="O48" i="58"/>
  <c r="N48" i="58"/>
  <c r="J48" i="58"/>
  <c r="H48" i="58"/>
  <c r="F48" i="58"/>
  <c r="E48" i="58"/>
  <c r="M47" i="58"/>
  <c r="I47" i="58"/>
  <c r="L47" i="58" s="1"/>
  <c r="G47" i="58"/>
  <c r="O46" i="58"/>
  <c r="N46" i="58"/>
  <c r="J46" i="58"/>
  <c r="H46" i="58"/>
  <c r="F46" i="58"/>
  <c r="E46" i="58"/>
  <c r="M43" i="58"/>
  <c r="L43" i="58"/>
  <c r="O42" i="58"/>
  <c r="N42" i="58"/>
  <c r="J42" i="58"/>
  <c r="H42" i="58"/>
  <c r="F42" i="58"/>
  <c r="E42" i="58"/>
  <c r="M41" i="58"/>
  <c r="I41" i="58"/>
  <c r="L41" i="58" s="1"/>
  <c r="G41" i="58"/>
  <c r="O40" i="58"/>
  <c r="N40" i="58"/>
  <c r="J40" i="58"/>
  <c r="H40" i="58"/>
  <c r="F40" i="58"/>
  <c r="E40" i="58"/>
  <c r="M39" i="58"/>
  <c r="I39" i="58"/>
  <c r="L39" i="58" s="1"/>
  <c r="G39" i="58"/>
  <c r="O38" i="58"/>
  <c r="N38" i="58"/>
  <c r="J38" i="58"/>
  <c r="H38" i="58"/>
  <c r="F38" i="58"/>
  <c r="E38" i="58"/>
  <c r="M37" i="58"/>
  <c r="I37" i="58"/>
  <c r="G37" i="58"/>
  <c r="G36" i="58" s="1"/>
  <c r="O36" i="58"/>
  <c r="N36" i="58"/>
  <c r="J36" i="58"/>
  <c r="H36" i="58"/>
  <c r="F36" i="58"/>
  <c r="E36" i="58"/>
  <c r="O35" i="58"/>
  <c r="O19" i="58" s="1"/>
  <c r="N35" i="58"/>
  <c r="N19" i="58" s="1"/>
  <c r="N18" i="58" s="1"/>
  <c r="J35" i="58"/>
  <c r="H35" i="58"/>
  <c r="I35" i="58" s="1"/>
  <c r="F35" i="58"/>
  <c r="E35" i="58"/>
  <c r="M33" i="58"/>
  <c r="I33" i="58"/>
  <c r="L33" i="58" s="1"/>
  <c r="G33" i="58"/>
  <c r="O32" i="58"/>
  <c r="N32" i="58"/>
  <c r="J32" i="58"/>
  <c r="H32" i="58"/>
  <c r="F32" i="58"/>
  <c r="E32" i="58"/>
  <c r="M31" i="58"/>
  <c r="I31" i="58"/>
  <c r="L31" i="58" s="1"/>
  <c r="G31" i="58"/>
  <c r="O30" i="58"/>
  <c r="N30" i="58"/>
  <c r="J30" i="58"/>
  <c r="H30" i="58"/>
  <c r="F30" i="58"/>
  <c r="E30" i="58"/>
  <c r="G28" i="58"/>
  <c r="M29" i="58"/>
  <c r="I29" i="58"/>
  <c r="L29" i="58" s="1"/>
  <c r="O28" i="58"/>
  <c r="N28" i="58"/>
  <c r="J28" i="58"/>
  <c r="H28" i="58"/>
  <c r="F28" i="58"/>
  <c r="E28" i="58"/>
  <c r="M27" i="58"/>
  <c r="I27" i="58"/>
  <c r="L27" i="58" s="1"/>
  <c r="G27" i="58"/>
  <c r="O26" i="58"/>
  <c r="N26" i="58"/>
  <c r="J26" i="58"/>
  <c r="H26" i="58"/>
  <c r="F26" i="58"/>
  <c r="E26" i="58"/>
  <c r="M25" i="58"/>
  <c r="I25" i="58"/>
  <c r="L25" i="58" s="1"/>
  <c r="G25" i="58"/>
  <c r="O24" i="58"/>
  <c r="N24" i="58"/>
  <c r="J24" i="58"/>
  <c r="H24" i="58"/>
  <c r="F24" i="58"/>
  <c r="E24" i="58"/>
  <c r="H23" i="58"/>
  <c r="I23" i="58" s="1"/>
  <c r="F23" i="58"/>
  <c r="F22" i="58" s="1"/>
  <c r="E23" i="58"/>
  <c r="E22" i="58" s="1"/>
  <c r="O22" i="58"/>
  <c r="N22" i="58"/>
  <c r="J22" i="58"/>
  <c r="H20" i="58"/>
  <c r="F20" i="58"/>
  <c r="E21" i="58"/>
  <c r="M21" i="58" s="1"/>
  <c r="O20" i="58"/>
  <c r="N20" i="58"/>
  <c r="J20" i="58"/>
  <c r="M15" i="58"/>
  <c r="I15" i="58"/>
  <c r="L15" i="58" s="1"/>
  <c r="G15" i="58"/>
  <c r="G14" i="58" s="1"/>
  <c r="O14" i="58"/>
  <c r="N14" i="58"/>
  <c r="J14" i="58"/>
  <c r="H14" i="58"/>
  <c r="F14" i="58"/>
  <c r="E14" i="58"/>
  <c r="M13" i="58"/>
  <c r="M12" i="58" s="1"/>
  <c r="I13" i="58"/>
  <c r="L13" i="58" s="1"/>
  <c r="G13" i="58"/>
  <c r="G12" i="58" s="1"/>
  <c r="O12" i="58"/>
  <c r="N12" i="58"/>
  <c r="J12" i="58"/>
  <c r="H12" i="58"/>
  <c r="F12" i="58"/>
  <c r="E12" i="58"/>
  <c r="M11" i="58"/>
  <c r="M10" i="58" s="1"/>
  <c r="I11" i="58"/>
  <c r="L11" i="58" s="1"/>
  <c r="L10" i="58" s="1"/>
  <c r="G11" i="58"/>
  <c r="G10" i="58" s="1"/>
  <c r="O10" i="58"/>
  <c r="N10" i="58"/>
  <c r="J10" i="58"/>
  <c r="H10" i="58"/>
  <c r="F10" i="58"/>
  <c r="E10" i="58"/>
  <c r="O9" i="58"/>
  <c r="O8" i="58" s="1"/>
  <c r="N9" i="58"/>
  <c r="N8" i="58" s="1"/>
  <c r="J9" i="58"/>
  <c r="J8" i="58" s="1"/>
  <c r="H9" i="58"/>
  <c r="H8" i="58" s="1"/>
  <c r="F9" i="58"/>
  <c r="F8" i="58" s="1"/>
  <c r="E9" i="58"/>
  <c r="E8" i="58" s="1"/>
  <c r="O172" i="58" l="1"/>
  <c r="E45" i="58"/>
  <c r="E44" i="58" s="1"/>
  <c r="G60" i="58"/>
  <c r="G59" i="58" s="1"/>
  <c r="H167" i="58"/>
  <c r="H164" i="58" s="1"/>
  <c r="H155" i="58" s="1"/>
  <c r="M109" i="58"/>
  <c r="N59" i="58"/>
  <c r="M143" i="58"/>
  <c r="E147" i="58"/>
  <c r="E146" i="58" s="1"/>
  <c r="M23" i="58"/>
  <c r="M22" i="58" s="1"/>
  <c r="M136" i="58"/>
  <c r="F147" i="58"/>
  <c r="F146" i="58" s="1"/>
  <c r="I162" i="58"/>
  <c r="I161" i="58" s="1"/>
  <c r="I48" i="58"/>
  <c r="M54" i="58"/>
  <c r="L81" i="58"/>
  <c r="L117" i="58"/>
  <c r="G23" i="58"/>
  <c r="G22" i="58" s="1"/>
  <c r="M75" i="58"/>
  <c r="M132" i="58"/>
  <c r="E164" i="58"/>
  <c r="N172" i="58"/>
  <c r="M138" i="58"/>
  <c r="F172" i="58"/>
  <c r="H59" i="58"/>
  <c r="G173" i="58"/>
  <c r="I9" i="58"/>
  <c r="I8" i="58" s="1"/>
  <c r="M63" i="58"/>
  <c r="F164" i="58"/>
  <c r="F155" i="58" s="1"/>
  <c r="M48" i="58"/>
  <c r="G77" i="58"/>
  <c r="G86" i="58"/>
  <c r="G91" i="58"/>
  <c r="G93" i="58"/>
  <c r="G95" i="58"/>
  <c r="G97" i="58"/>
  <c r="G99" i="58"/>
  <c r="G101" i="58"/>
  <c r="G121" i="58"/>
  <c r="H147" i="58"/>
  <c r="H146" i="58" s="1"/>
  <c r="O52" i="58"/>
  <c r="J51" i="58"/>
  <c r="J45" i="58" s="1"/>
  <c r="J59" i="58"/>
  <c r="G65" i="58"/>
  <c r="G69" i="58"/>
  <c r="G73" i="58"/>
  <c r="M77" i="58"/>
  <c r="M79" i="58"/>
  <c r="L132" i="58"/>
  <c r="L26" i="58"/>
  <c r="I28" i="58"/>
  <c r="L28" i="58"/>
  <c r="L30" i="58"/>
  <c r="G48" i="58"/>
  <c r="I52" i="58"/>
  <c r="O34" i="58"/>
  <c r="G38" i="58"/>
  <c r="H45" i="58"/>
  <c r="H44" i="58" s="1"/>
  <c r="L49" i="58"/>
  <c r="L48" i="58" s="1"/>
  <c r="G79" i="58"/>
  <c r="G81" i="58"/>
  <c r="G83" i="58"/>
  <c r="M93" i="58"/>
  <c r="M97" i="58"/>
  <c r="M101" i="58"/>
  <c r="M103" i="58"/>
  <c r="H113" i="58"/>
  <c r="E120" i="58"/>
  <c r="M126" i="58"/>
  <c r="H129" i="58"/>
  <c r="E172" i="58"/>
  <c r="M86" i="58"/>
  <c r="L91" i="58"/>
  <c r="I40" i="58"/>
  <c r="I86" i="58"/>
  <c r="H89" i="58"/>
  <c r="N105" i="58"/>
  <c r="G107" i="58"/>
  <c r="H130" i="58"/>
  <c r="G30" i="58"/>
  <c r="G32" i="58"/>
  <c r="G40" i="58"/>
  <c r="G46" i="58"/>
  <c r="G54" i="58"/>
  <c r="I65" i="58"/>
  <c r="M81" i="58"/>
  <c r="M95" i="58"/>
  <c r="L97" i="58"/>
  <c r="M141" i="58"/>
  <c r="L21" i="58"/>
  <c r="L20" i="58" s="1"/>
  <c r="I81" i="58"/>
  <c r="I95" i="58"/>
  <c r="L141" i="58"/>
  <c r="J52" i="58"/>
  <c r="H105" i="58"/>
  <c r="E114" i="58"/>
  <c r="E113" i="58" s="1"/>
  <c r="L86" i="58"/>
  <c r="M65" i="58"/>
  <c r="M67" i="58"/>
  <c r="I69" i="58"/>
  <c r="J71" i="58"/>
  <c r="I73" i="58"/>
  <c r="F89" i="58"/>
  <c r="N89" i="58"/>
  <c r="F113" i="58"/>
  <c r="M134" i="58"/>
  <c r="M32" i="58"/>
  <c r="E34" i="58"/>
  <c r="M36" i="58"/>
  <c r="H22" i="58"/>
  <c r="M24" i="58"/>
  <c r="L32" i="58"/>
  <c r="L40" i="58"/>
  <c r="N52" i="58"/>
  <c r="G63" i="58"/>
  <c r="E71" i="58"/>
  <c r="G90" i="58"/>
  <c r="I99" i="58"/>
  <c r="E115" i="58"/>
  <c r="O120" i="58"/>
  <c r="D199" i="58" s="1"/>
  <c r="F122" i="58"/>
  <c r="E130" i="58"/>
  <c r="G134" i="58"/>
  <c r="G147" i="58"/>
  <c r="G146" i="58" s="1"/>
  <c r="G167" i="58"/>
  <c r="M38" i="58"/>
  <c r="L42" i="58"/>
  <c r="E59" i="58"/>
  <c r="I61" i="58"/>
  <c r="G67" i="58"/>
  <c r="N71" i="58"/>
  <c r="M73" i="58"/>
  <c r="L83" i="58"/>
  <c r="E89" i="58"/>
  <c r="M99" i="58"/>
  <c r="I103" i="58"/>
  <c r="M117" i="58"/>
  <c r="H122" i="58"/>
  <c r="G124" i="58"/>
  <c r="L134" i="58"/>
  <c r="L136" i="58"/>
  <c r="E162" i="58"/>
  <c r="G162" i="58" s="1"/>
  <c r="N164" i="58"/>
  <c r="G75" i="58"/>
  <c r="M91" i="58"/>
  <c r="L126" i="58"/>
  <c r="L138" i="58"/>
  <c r="J34" i="58"/>
  <c r="G42" i="58"/>
  <c r="I10" i="58"/>
  <c r="E19" i="58"/>
  <c r="E18" i="58" s="1"/>
  <c r="O18" i="58"/>
  <c r="G24" i="58"/>
  <c r="G26" i="58"/>
  <c r="M30" i="58"/>
  <c r="I34" i="58"/>
  <c r="M40" i="58"/>
  <c r="M42" i="58"/>
  <c r="E50" i="58"/>
  <c r="O51" i="58"/>
  <c r="O45" i="58" s="1"/>
  <c r="G72" i="58"/>
  <c r="O71" i="58"/>
  <c r="J105" i="58"/>
  <c r="I109" i="58"/>
  <c r="L115" i="58"/>
  <c r="N147" i="58"/>
  <c r="N146" i="58" s="1"/>
  <c r="C203" i="58" s="1"/>
  <c r="G170" i="58"/>
  <c r="G169" i="58" s="1"/>
  <c r="L95" i="58"/>
  <c r="M26" i="58"/>
  <c r="M28" i="58"/>
  <c r="I30" i="58"/>
  <c r="F34" i="58"/>
  <c r="N34" i="58"/>
  <c r="I36" i="58"/>
  <c r="F50" i="58"/>
  <c r="I54" i="58"/>
  <c r="G56" i="58"/>
  <c r="O56" i="58"/>
  <c r="O59" i="58"/>
  <c r="M61" i="58"/>
  <c r="H71" i="58"/>
  <c r="M83" i="58"/>
  <c r="G126" i="58"/>
  <c r="G138" i="58"/>
  <c r="O164" i="58"/>
  <c r="O155" i="58" s="1"/>
  <c r="O154" i="58" s="1"/>
  <c r="D206" i="58" s="1"/>
  <c r="M9" i="58"/>
  <c r="M8" i="58" s="1"/>
  <c r="J18" i="58"/>
  <c r="M46" i="58"/>
  <c r="L53" i="58"/>
  <c r="G51" i="58"/>
  <c r="G103" i="58"/>
  <c r="O105" i="58"/>
  <c r="M116" i="58"/>
  <c r="M115" i="58" s="1"/>
  <c r="O128" i="58"/>
  <c r="D200" i="58" s="1"/>
  <c r="L143" i="58"/>
  <c r="G159" i="58"/>
  <c r="G9" i="58"/>
  <c r="G8" i="58" s="1"/>
  <c r="I12" i="58"/>
  <c r="M14" i="58"/>
  <c r="I22" i="58"/>
  <c r="I26" i="58"/>
  <c r="H34" i="58"/>
  <c r="L66" i="58"/>
  <c r="L65" i="58" s="1"/>
  <c r="F18" i="58"/>
  <c r="F120" i="58"/>
  <c r="N128" i="58"/>
  <c r="C200" i="58" s="1"/>
  <c r="G136" i="58"/>
  <c r="G165" i="58"/>
  <c r="L77" i="58"/>
  <c r="L153" i="58"/>
  <c r="M153" i="58"/>
  <c r="J152" i="58"/>
  <c r="M152" i="58" s="1"/>
  <c r="M151" i="58" s="1"/>
  <c r="M150" i="58" s="1"/>
  <c r="I14" i="58"/>
  <c r="E20" i="58"/>
  <c r="I24" i="58"/>
  <c r="I32" i="58"/>
  <c r="G35" i="58"/>
  <c r="G34" i="58" s="1"/>
  <c r="M35" i="58"/>
  <c r="L37" i="58"/>
  <c r="L36" i="58" s="1"/>
  <c r="M53" i="58"/>
  <c r="M52" i="58" s="1"/>
  <c r="L55" i="58"/>
  <c r="L54" i="58" s="1"/>
  <c r="L57" i="58"/>
  <c r="F59" i="58"/>
  <c r="L62" i="58"/>
  <c r="L61" i="58" s="1"/>
  <c r="L67" i="58"/>
  <c r="M69" i="58"/>
  <c r="F71" i="58"/>
  <c r="L74" i="58"/>
  <c r="L73" i="58" s="1"/>
  <c r="I77" i="58"/>
  <c r="O89" i="58"/>
  <c r="I91" i="58"/>
  <c r="L103" i="58"/>
  <c r="E106" i="58"/>
  <c r="E105" i="58" s="1"/>
  <c r="E111" i="58"/>
  <c r="L114" i="58"/>
  <c r="G117" i="58"/>
  <c r="F130" i="58"/>
  <c r="G143" i="58"/>
  <c r="I51" i="58"/>
  <c r="G61" i="58"/>
  <c r="I60" i="58"/>
  <c r="L70" i="58"/>
  <c r="L69" i="58" s="1"/>
  <c r="I72" i="58"/>
  <c r="L99" i="58"/>
  <c r="M107" i="58"/>
  <c r="E109" i="58"/>
  <c r="G110" i="58"/>
  <c r="G109" i="58" s="1"/>
  <c r="I111" i="58"/>
  <c r="H172" i="58"/>
  <c r="I90" i="58"/>
  <c r="H50" i="58"/>
  <c r="N51" i="58"/>
  <c r="N45" i="58" s="1"/>
  <c r="F105" i="58"/>
  <c r="I107" i="58"/>
  <c r="N122" i="58"/>
  <c r="G132" i="58"/>
  <c r="G141" i="58"/>
  <c r="G157" i="58"/>
  <c r="N156" i="58"/>
  <c r="G175" i="58"/>
  <c r="L12" i="58"/>
  <c r="L9" i="58"/>
  <c r="M20" i="58"/>
  <c r="L171" i="58"/>
  <c r="J170" i="58"/>
  <c r="M171" i="58"/>
  <c r="L176" i="58"/>
  <c r="J175" i="58"/>
  <c r="M176" i="58"/>
  <c r="L24" i="58"/>
  <c r="L23" i="58"/>
  <c r="L107" i="58"/>
  <c r="L106" i="58"/>
  <c r="L125" i="58"/>
  <c r="J124" i="58"/>
  <c r="M125" i="58"/>
  <c r="M124" i="58" s="1"/>
  <c r="L163" i="58"/>
  <c r="L162" i="58" s="1"/>
  <c r="L161" i="58" s="1"/>
  <c r="M163" i="58"/>
  <c r="J162" i="58"/>
  <c r="L166" i="58"/>
  <c r="J165" i="58"/>
  <c r="M166" i="58"/>
  <c r="L14" i="58"/>
  <c r="L38" i="58"/>
  <c r="L79" i="58"/>
  <c r="L101" i="58"/>
  <c r="G115" i="58"/>
  <c r="G114" i="58"/>
  <c r="J122" i="58"/>
  <c r="J131" i="58"/>
  <c r="I130" i="58"/>
  <c r="I129" i="58"/>
  <c r="D203" i="58"/>
  <c r="L149" i="58"/>
  <c r="L148" i="58" s="1"/>
  <c r="J148" i="58"/>
  <c r="J147" i="58" s="1"/>
  <c r="M149" i="58"/>
  <c r="M148" i="58" s="1"/>
  <c r="M147" i="58" s="1"/>
  <c r="M146" i="58" s="1"/>
  <c r="L160" i="58"/>
  <c r="J159" i="58"/>
  <c r="M160" i="58"/>
  <c r="J168" i="58"/>
  <c r="I167" i="58"/>
  <c r="L123" i="58"/>
  <c r="J121" i="58"/>
  <c r="M123" i="58"/>
  <c r="L174" i="58"/>
  <c r="J173" i="58"/>
  <c r="M174" i="58"/>
  <c r="L109" i="58"/>
  <c r="L111" i="58"/>
  <c r="I38" i="58"/>
  <c r="I42" i="58"/>
  <c r="I46" i="58"/>
  <c r="G52" i="58"/>
  <c r="I56" i="58"/>
  <c r="N56" i="58"/>
  <c r="I63" i="58"/>
  <c r="L64" i="58"/>
  <c r="I67" i="58"/>
  <c r="I75" i="58"/>
  <c r="L76" i="58"/>
  <c r="I79" i="58"/>
  <c r="I83" i="58"/>
  <c r="I93" i="58"/>
  <c r="L94" i="58"/>
  <c r="I97" i="58"/>
  <c r="I101" i="58"/>
  <c r="G131" i="58"/>
  <c r="I148" i="58"/>
  <c r="G152" i="58"/>
  <c r="G151" i="58" s="1"/>
  <c r="G150" i="58" s="1"/>
  <c r="J157" i="58"/>
  <c r="L158" i="58"/>
  <c r="I170" i="58"/>
  <c r="I169" i="58" s="1"/>
  <c r="I175" i="58"/>
  <c r="I172" i="58" s="1"/>
  <c r="M57" i="58"/>
  <c r="M56" i="58" s="1"/>
  <c r="I106" i="58"/>
  <c r="G112" i="58"/>
  <c r="G111" i="58" s="1"/>
  <c r="H120" i="58"/>
  <c r="I124" i="58"/>
  <c r="F45" i="58"/>
  <c r="J56" i="58"/>
  <c r="M60" i="58"/>
  <c r="M59" i="58" s="1"/>
  <c r="M72" i="58"/>
  <c r="M90" i="58"/>
  <c r="M89" i="58" s="1"/>
  <c r="M106" i="58"/>
  <c r="I121" i="58"/>
  <c r="N121" i="58"/>
  <c r="N120" i="58" s="1"/>
  <c r="I122" i="58"/>
  <c r="F129" i="58"/>
  <c r="F128" i="58" s="1"/>
  <c r="E156" i="58"/>
  <c r="I165" i="58"/>
  <c r="I147" i="58" l="1"/>
  <c r="I146" i="58" s="1"/>
  <c r="G172" i="58"/>
  <c r="F119" i="58"/>
  <c r="J151" i="58"/>
  <c r="J150" i="58" s="1"/>
  <c r="B204" i="58" s="1"/>
  <c r="N155" i="58"/>
  <c r="N154" i="58" s="1"/>
  <c r="C206" i="58" s="1"/>
  <c r="M71" i="58"/>
  <c r="M105" i="58"/>
  <c r="G89" i="58"/>
  <c r="G113" i="58"/>
  <c r="M114" i="58"/>
  <c r="M113" i="58" s="1"/>
  <c r="I71" i="58"/>
  <c r="G122" i="58"/>
  <c r="E161" i="58"/>
  <c r="G161" i="58" s="1"/>
  <c r="I50" i="58"/>
  <c r="M19" i="58"/>
  <c r="M18" i="58" s="1"/>
  <c r="F154" i="58"/>
  <c r="F145" i="58" s="1"/>
  <c r="O119" i="58"/>
  <c r="I20" i="58"/>
  <c r="G164" i="58"/>
  <c r="G120" i="58"/>
  <c r="H17" i="58"/>
  <c r="H7" i="58" s="1"/>
  <c r="I164" i="58"/>
  <c r="I155" i="58" s="1"/>
  <c r="I154" i="58" s="1"/>
  <c r="I145" i="58" s="1"/>
  <c r="G71" i="58"/>
  <c r="L51" i="58"/>
  <c r="G45" i="58"/>
  <c r="G44" i="58" s="1"/>
  <c r="H128" i="58"/>
  <c r="H119" i="58" s="1"/>
  <c r="I120" i="58"/>
  <c r="L52" i="58"/>
  <c r="L105" i="58"/>
  <c r="L22" i="58"/>
  <c r="D207" i="58"/>
  <c r="J50" i="58"/>
  <c r="L35" i="58"/>
  <c r="L34" i="58" s="1"/>
  <c r="L152" i="58"/>
  <c r="L151" i="58" s="1"/>
  <c r="L150" i="58" s="1"/>
  <c r="I89" i="58"/>
  <c r="O145" i="58"/>
  <c r="E128" i="58"/>
  <c r="E119" i="58" s="1"/>
  <c r="L56" i="58"/>
  <c r="N50" i="58"/>
  <c r="H154" i="58"/>
  <c r="H145" i="58" s="1"/>
  <c r="L147" i="58"/>
  <c r="L146" i="58" s="1"/>
  <c r="G50" i="58"/>
  <c r="M51" i="58"/>
  <c r="M45" i="58" s="1"/>
  <c r="M44" i="58" s="1"/>
  <c r="I59" i="58"/>
  <c r="M34" i="58"/>
  <c r="E17" i="58"/>
  <c r="E7" i="58" s="1"/>
  <c r="O50" i="58"/>
  <c r="L113" i="58"/>
  <c r="H18" i="58"/>
  <c r="I105" i="58"/>
  <c r="I45" i="58"/>
  <c r="I17" i="58" s="1"/>
  <c r="J146" i="58"/>
  <c r="B203" i="58" s="1"/>
  <c r="I128" i="58"/>
  <c r="J17" i="58"/>
  <c r="J44" i="58"/>
  <c r="L173" i="58"/>
  <c r="M173" i="58"/>
  <c r="J172" i="58"/>
  <c r="M121" i="58"/>
  <c r="M131" i="58"/>
  <c r="J130" i="58"/>
  <c r="J129" i="58"/>
  <c r="L131" i="58"/>
  <c r="L175" i="58"/>
  <c r="M175" i="58"/>
  <c r="L124" i="58"/>
  <c r="O17" i="58"/>
  <c r="O44" i="58"/>
  <c r="G130" i="58"/>
  <c r="G129" i="58"/>
  <c r="G128" i="58" s="1"/>
  <c r="L121" i="58"/>
  <c r="M159" i="58"/>
  <c r="L159" i="58"/>
  <c r="L165" i="58"/>
  <c r="M165" i="58"/>
  <c r="L170" i="58"/>
  <c r="L169" i="58" s="1"/>
  <c r="M170" i="58"/>
  <c r="M169" i="58" s="1"/>
  <c r="J169" i="58"/>
  <c r="G156" i="58"/>
  <c r="C199" i="58"/>
  <c r="N119" i="58"/>
  <c r="L75" i="58"/>
  <c r="L72" i="58"/>
  <c r="L71" i="58" s="1"/>
  <c r="L63" i="58"/>
  <c r="L60" i="58"/>
  <c r="L59" i="58" s="1"/>
  <c r="J120" i="58"/>
  <c r="G106" i="58"/>
  <c r="G105" i="58" s="1"/>
  <c r="L46" i="58"/>
  <c r="F17" i="58"/>
  <c r="F44" i="58"/>
  <c r="G20" i="58"/>
  <c r="L157" i="58"/>
  <c r="M157" i="58"/>
  <c r="J156" i="58"/>
  <c r="L93" i="58"/>
  <c r="L90" i="58"/>
  <c r="L89" i="58" s="1"/>
  <c r="J167" i="58"/>
  <c r="J164" i="58" s="1"/>
  <c r="L168" i="58"/>
  <c r="L167" i="58" s="1"/>
  <c r="M168" i="58"/>
  <c r="M167" i="58" s="1"/>
  <c r="N17" i="58"/>
  <c r="N44" i="58"/>
  <c r="M162" i="58"/>
  <c r="J161" i="58"/>
  <c r="L8" i="58"/>
  <c r="C207" i="58" l="1"/>
  <c r="N145" i="58"/>
  <c r="G119" i="58"/>
  <c r="L19" i="58"/>
  <c r="L18" i="58" s="1"/>
  <c r="E155" i="58"/>
  <c r="E154" i="58" s="1"/>
  <c r="E145" i="58" s="1"/>
  <c r="M161" i="58"/>
  <c r="E6" i="58"/>
  <c r="G155" i="58"/>
  <c r="G154" i="58" s="1"/>
  <c r="G145" i="58" s="1"/>
  <c r="H16" i="58"/>
  <c r="H6" i="58"/>
  <c r="M50" i="58"/>
  <c r="I119" i="58"/>
  <c r="L50" i="58"/>
  <c r="I44" i="58"/>
  <c r="E16" i="58"/>
  <c r="L45" i="58"/>
  <c r="L44" i="58" s="1"/>
  <c r="I18" i="58"/>
  <c r="M17" i="58"/>
  <c r="M16" i="58" s="1"/>
  <c r="L172" i="58"/>
  <c r="N16" i="58"/>
  <c r="N7" i="58"/>
  <c r="N6" i="58" s="1"/>
  <c r="F16" i="58"/>
  <c r="F7" i="58"/>
  <c r="F6" i="58" s="1"/>
  <c r="M130" i="58"/>
  <c r="M129" i="58"/>
  <c r="M128" i="58" s="1"/>
  <c r="M164" i="58"/>
  <c r="L120" i="58"/>
  <c r="M172" i="58"/>
  <c r="I7" i="58"/>
  <c r="J16" i="58"/>
  <c r="J7" i="58"/>
  <c r="L156" i="58"/>
  <c r="M156" i="58"/>
  <c r="J155" i="58"/>
  <c r="J154" i="58" s="1"/>
  <c r="J128" i="58"/>
  <c r="B200" i="58" s="1"/>
  <c r="M122" i="58"/>
  <c r="B199" i="58"/>
  <c r="G18" i="58"/>
  <c r="G17" i="58"/>
  <c r="O16" i="58"/>
  <c r="O7" i="58"/>
  <c r="O6" i="58" s="1"/>
  <c r="L130" i="58"/>
  <c r="L129" i="58"/>
  <c r="L128" i="58" s="1"/>
  <c r="L164" i="58"/>
  <c r="L122" i="58"/>
  <c r="M120" i="58"/>
  <c r="M119" i="58" l="1"/>
  <c r="I6" i="58"/>
  <c r="J119" i="58"/>
  <c r="M155" i="58"/>
  <c r="M154" i="58" s="1"/>
  <c r="M145" i="58" s="1"/>
  <c r="L17" i="58"/>
  <c r="L7" i="58" s="1"/>
  <c r="L6" i="58" s="1"/>
  <c r="I16" i="58"/>
  <c r="J6" i="58"/>
  <c r="B206" i="58"/>
  <c r="B207" i="58" s="1"/>
  <c r="J145" i="58"/>
  <c r="G16" i="58"/>
  <c r="G7" i="58"/>
  <c r="G6" i="58" s="1"/>
  <c r="M7" i="58"/>
  <c r="M6" i="58" s="1"/>
  <c r="L155" i="58"/>
  <c r="L154" i="58" s="1"/>
  <c r="L145" i="58" s="1"/>
  <c r="L119" i="58"/>
  <c r="L16" i="58" l="1"/>
</calcChain>
</file>

<file path=xl/sharedStrings.xml><?xml version="1.0" encoding="utf-8"?>
<sst xmlns="http://schemas.openxmlformats.org/spreadsheetml/2006/main" count="331" uniqueCount="180">
  <si>
    <t>Оплата труда и начисления на оплату труда</t>
  </si>
  <si>
    <t>Наименование статьи, подстатьи</t>
  </si>
  <si>
    <t>Заработная плата</t>
  </si>
  <si>
    <t>Начисления на оплату труда</t>
  </si>
  <si>
    <t>Услуги связи</t>
  </si>
  <si>
    <t>Транспортные услуги</t>
  </si>
  <si>
    <t>Арендная плата за пользование имуществом</t>
  </si>
  <si>
    <t xml:space="preserve">  оплата проезда в отпуск</t>
  </si>
  <si>
    <t>Поступление нефинансовых активов</t>
  </si>
  <si>
    <t>Увеличение стоимости основных средств</t>
  </si>
  <si>
    <t>Увеличение стоимости материальных запасов:</t>
  </si>
  <si>
    <t xml:space="preserve">Протокол </t>
  </si>
  <si>
    <t>тыс.руб.</t>
  </si>
  <si>
    <t>Главный бухгалтер</t>
  </si>
  <si>
    <t>МОЛОДЕЖНАЯ ПОЛИТИКА И ОЗДОРОВЛЕНИЕ</t>
  </si>
  <si>
    <t>отклонения</t>
  </si>
  <si>
    <t xml:space="preserve">Заместитель руководителя комитета </t>
  </si>
  <si>
    <t>по финансам- начальник бюджетного отдела</t>
  </si>
  <si>
    <t>ГСМ</t>
  </si>
  <si>
    <t xml:space="preserve">Рассмотрено на бюджетной комиссии  </t>
  </si>
  <si>
    <t xml:space="preserve">Отклонения </t>
  </si>
  <si>
    <t>без областных средств</t>
  </si>
  <si>
    <t>Код, вр</t>
  </si>
  <si>
    <t>КОСГУ</t>
  </si>
  <si>
    <t>оплата проезда при служебных командировках и командировках на курсы повышения квалификации</t>
  </si>
  <si>
    <t>Муниципальные программы</t>
  </si>
  <si>
    <t xml:space="preserve">МП "Лето-детям" </t>
  </si>
  <si>
    <t>оплата медикаментов и перевязочных средств</t>
  </si>
  <si>
    <t>ИТОГО</t>
  </si>
  <si>
    <t>О.В. Чаплыгина</t>
  </si>
  <si>
    <t>О703</t>
  </si>
  <si>
    <t>уплата налога на имущество организаций и земельного налога</t>
  </si>
  <si>
    <t>Гарантии и компенсации</t>
  </si>
  <si>
    <t>А.Е. Машкевич</t>
  </si>
  <si>
    <t>Проезд на лечение</t>
  </si>
  <si>
    <t>Руководитель комитета по финансам администрации</t>
  </si>
  <si>
    <t>Сусуманского городского округа</t>
  </si>
  <si>
    <t xml:space="preserve"> Сусуманского городского округа</t>
  </si>
  <si>
    <t>Руководитель комитета по образованию администрации</t>
  </si>
  <si>
    <t>М.А. Гох</t>
  </si>
  <si>
    <t xml:space="preserve">Прочие расходы </t>
  </si>
  <si>
    <t>Мероприятия патриотической направленности</t>
  </si>
  <si>
    <t>Обслуживание АПС, КТС, систем дублирования сигналов о срабатывании АПС</t>
  </si>
  <si>
    <t>Обработка сгораемых конструкций огнезащитными составами</t>
  </si>
  <si>
    <t>Проведение проверок исправности и ремонт систем противопожарного водоснабжения, приобретение и обслуживание гидрантов, замена пожарных шкафов</t>
  </si>
  <si>
    <t>в т.ч.муниципальные программы</t>
  </si>
  <si>
    <t>Обслуживание систем видеонаблюдения, охранной сигнализации</t>
  </si>
  <si>
    <t>Оплата труда воспитателей и сотрудников летних оздоровительных лагерей</t>
  </si>
  <si>
    <t>Возмещение части родительской платы стоимости путевки в летних оздоровительных лагерях дневного пребывания</t>
  </si>
  <si>
    <t xml:space="preserve">Укрепление материально- технической базы </t>
  </si>
  <si>
    <t>Организационные мероприятия, воспитательная работа в летних оздоровительных лагерях, трудовых объединениях школьников Сусуманского городского округа</t>
  </si>
  <si>
    <t>МП"Профил.правонар.и борьба с прест.на тер.Сусуманского городского округа"</t>
  </si>
  <si>
    <t>Проведение конкурсов, спартакиад, соревнований, акций и других мероприятий</t>
  </si>
  <si>
    <t xml:space="preserve">МП "Патриот.воспит.жителей Сусуманского городского округа" </t>
  </si>
  <si>
    <t>МП "Пожарная безопасность в Сусуманском городском округе"</t>
  </si>
  <si>
    <t>Проведение замеров сопротивления изоляции электросетей и электрооборудования</t>
  </si>
  <si>
    <t>Обучение сотрудников по пожарной безопасности</t>
  </si>
  <si>
    <t>Дополнительное образование детей</t>
  </si>
  <si>
    <t xml:space="preserve">Заместитель руководителя комитета по образованию по финансово-хозяйственной деятельности                                                                                     </t>
  </si>
  <si>
    <t>Приобретение информационных стендов</t>
  </si>
  <si>
    <t>Установка противопожарных дверей на запасных выходах</t>
  </si>
  <si>
    <t xml:space="preserve">  компенсации, связанные с выездом из ЦРС</t>
  </si>
  <si>
    <t>Е.В.Чернега</t>
  </si>
  <si>
    <t>Э.Р. Зиненко</t>
  </si>
  <si>
    <t>Установка пропускных систем</t>
  </si>
  <si>
    <t>Уточненный план на 01.09.2019 г.</t>
  </si>
  <si>
    <t xml:space="preserve">Ожидаемое исполнение за 2019 год </t>
  </si>
  <si>
    <t xml:space="preserve">Заявка учреждения на 2020 год   </t>
  </si>
  <si>
    <t>Включено в проект бюджета на 2020 г.</t>
  </si>
  <si>
    <t>отклонения от плана 2019 г.</t>
  </si>
  <si>
    <t>Страхование</t>
  </si>
  <si>
    <t xml:space="preserve">Заявка учреждения на 2021 год   </t>
  </si>
  <si>
    <t xml:space="preserve">Заявка учреждения на 2022 год   </t>
  </si>
  <si>
    <t>оплата услуг в части информационно-технического обеспечения</t>
  </si>
  <si>
    <t>Прочие расходы, в том числе:</t>
  </si>
  <si>
    <r>
      <t>рассмотрения исполнения бюджетных смет, планов финансово- хозяйственной деятельности, муниципальных программ за 2019 год и заявок на бюджетное финансирование Комитета по образованию администрации Сусуманского городского округа из бюджета МО "Сусуманский городской округ" на 2020-2022 год  на Бюджетной комиссии  от 17</t>
    </r>
    <r>
      <rPr>
        <b/>
        <sz val="12"/>
        <color indexed="10"/>
        <rFont val="Arial Cyr"/>
        <charset val="204"/>
      </rPr>
      <t>.09.2019</t>
    </r>
    <r>
      <rPr>
        <b/>
        <sz val="12"/>
        <rFont val="Arial Cyr"/>
        <family val="2"/>
        <charset val="204"/>
      </rPr>
      <t xml:space="preserve"> г. </t>
    </r>
  </si>
  <si>
    <t>611</t>
  </si>
  <si>
    <t>Прочие выплаты, в том числе:</t>
  </si>
  <si>
    <t>суточные при служебных командировках и командировках на курсы повышения квалификации</t>
  </si>
  <si>
    <t>найм жилых помещений при служебных командировках и при командировках на курсы повышения квалификации</t>
  </si>
  <si>
    <t>другие выплаты (проезд на учебу, первичные медосмотры)</t>
  </si>
  <si>
    <t>Иные выплаты, в том числе</t>
  </si>
  <si>
    <t>суточные учащимся</t>
  </si>
  <si>
    <t>оплата проезда учащимся</t>
  </si>
  <si>
    <t>найм жилых помещений учащимся</t>
  </si>
  <si>
    <t>Оплата работ, услуг</t>
  </si>
  <si>
    <t>Коммунальные услуги, в том числе:</t>
  </si>
  <si>
    <t>оплата отопления и горячего водоснабжения</t>
  </si>
  <si>
    <t>оплата потребления электроэнергии</t>
  </si>
  <si>
    <t>оплата водоснабжения, канализации, ассенизации</t>
  </si>
  <si>
    <t>Работы, услуги по содержанию имущества, в том числе:</t>
  </si>
  <si>
    <t>оплата текущего оборудования и инвентаря</t>
  </si>
  <si>
    <t>расходы в целях определения технического состояния имущества (поверка средств измерений (весов), заправка картриджей и т.д.)</t>
  </si>
  <si>
    <t>Содержание объектов недвижимого имущества в чистоте (вывоз ТБО, дератизация, дезинсекция)</t>
  </si>
  <si>
    <t>Противопожарные мероприятия, связанные с содержанием имущества (заправка огнетушителей)</t>
  </si>
  <si>
    <t xml:space="preserve">оплата текущего ремонта зданий и сооружений, техническое обслуживание </t>
  </si>
  <si>
    <t>Прочие работы, услуги, в том числе:</t>
  </si>
  <si>
    <t>составление смет, проектов, технические заключения</t>
  </si>
  <si>
    <t>оплата договоров на подписку и периодическую литературу</t>
  </si>
  <si>
    <t>иные работы и услуги (в т.ч. плата за обучение)</t>
  </si>
  <si>
    <t>оплата услуг СЭС и медосмотров</t>
  </si>
  <si>
    <t>Увеличение стоимости нематериальных активов</t>
  </si>
  <si>
    <t>Увеличение стоимости материальных запасов, в том числе:</t>
  </si>
  <si>
    <t>оплата продуктов питания</t>
  </si>
  <si>
    <t>оплата строительных материалов</t>
  </si>
  <si>
    <t>оплата мягкого инвентаря</t>
  </si>
  <si>
    <t>оплата транспортного налога, госпошлина, сборы</t>
  </si>
  <si>
    <t>иные платежи</t>
  </si>
  <si>
    <t>Ремонт зданий</t>
  </si>
  <si>
    <t>капитальный ремонт</t>
  </si>
  <si>
    <t>текущий ремонт</t>
  </si>
  <si>
    <t xml:space="preserve">МП "Безопасность образовательного процесса в ОО Сусуманского городского окуга" </t>
  </si>
  <si>
    <t>Установка автоматической пожарной сигнализации</t>
  </si>
  <si>
    <t>социальные пособия и компенсации персоналу (по уходу за ребенком                   до 3-х лет)</t>
  </si>
  <si>
    <t>МБУ ДО "ДДТ"</t>
  </si>
  <si>
    <t>МБУ ДО "СЮТ"</t>
  </si>
  <si>
    <t>Увеличение стоимости материальных запасов однократного применения</t>
  </si>
  <si>
    <t>Организация и обеспечение отдыха и оздоровления детей и подростков</t>
  </si>
  <si>
    <t>Создание временных дополнительных рабочих мест для подростков в летний период</t>
  </si>
  <si>
    <t>2020 Г</t>
  </si>
  <si>
    <t>2021 Г</t>
  </si>
  <si>
    <t>2022Г.</t>
  </si>
  <si>
    <t>мп"лето-детям"</t>
  </si>
  <si>
    <t>УВЕДОМЛЕНИЕ</t>
  </si>
  <si>
    <t>о лимитах бюджетных обязательств (об изменении лимитов бюджетных обязательств) № КВСР=725, л/с=01473D00910</t>
  </si>
  <si>
    <t>от 25 декабря 2019 г.</t>
  </si>
  <si>
    <t>Наименование финансового органа</t>
  </si>
  <si>
    <t>КОМИТЕТ ПО ФИНАНСАМ АДМИНИСТРАЦИИ СУСУМАНСКОГО ГОРОДСКОГО ОКРУГА</t>
  </si>
  <si>
    <t>Кому</t>
  </si>
  <si>
    <t>КОМИТЕТ ПО ОБРАЗОВАНИЮ АДМИНИСТРАЦИИ СУСУМАНСКОГО ГОРОДСКОГО ОКРУГА</t>
  </si>
  <si>
    <t>725</t>
  </si>
  <si>
    <t>(наименование главного распорядителя)</t>
  </si>
  <si>
    <t>01473D00910</t>
  </si>
  <si>
    <t>Наименование бюджета</t>
  </si>
  <si>
    <t>Бюджет муниципального образования "Сусуманский городской округ"</t>
  </si>
  <si>
    <t>Единица измерения: руб.</t>
  </si>
  <si>
    <t>383</t>
  </si>
  <si>
    <t>Основание</t>
  </si>
  <si>
    <t>Специальные указания</t>
  </si>
  <si>
    <t>Коды классификации</t>
  </si>
  <si>
    <t>Лимиты бюджетных обязательств</t>
  </si>
  <si>
    <t>Примечание</t>
  </si>
  <si>
    <t>Бюджетная классификация</t>
  </si>
  <si>
    <t>Тип средств</t>
  </si>
  <si>
    <t>Мероприятие</t>
  </si>
  <si>
    <t>Направление</t>
  </si>
  <si>
    <t>СубКОСГУ</t>
  </si>
  <si>
    <t>Код цели</t>
  </si>
  <si>
    <t>ИТОГО НА</t>
  </si>
  <si>
    <t>текущий год</t>
  </si>
  <si>
    <t>9</t>
  </si>
  <si>
    <t>226</t>
  </si>
  <si>
    <t>0122</t>
  </si>
  <si>
    <t>0ЗП</t>
  </si>
  <si>
    <t>0НЧ</t>
  </si>
  <si>
    <t>227</t>
  </si>
  <si>
    <t>34П</t>
  </si>
  <si>
    <t>725 0707 7Л00173210 612</t>
  </si>
  <si>
    <t>МП "Лето-Детям" ОБ</t>
  </si>
  <si>
    <t>2296.007754.0ЗП</t>
  </si>
  <si>
    <t>2296.007754.0НЧ</t>
  </si>
  <si>
    <t>2296.007754.226</t>
  </si>
  <si>
    <t>2296.007754.227</t>
  </si>
  <si>
    <t>341</t>
  </si>
  <si>
    <t>2296.007754.341</t>
  </si>
  <si>
    <t>342</t>
  </si>
  <si>
    <t>2296.007754.342</t>
  </si>
  <si>
    <t>2296.007754.34П</t>
  </si>
  <si>
    <t>Руководитель (уполномоченное лицо)</t>
  </si>
  <si>
    <t>Руководитель комитета по финансам</t>
  </si>
  <si>
    <t>(должность)</t>
  </si>
  <si>
    <t>(подпись)</t>
  </si>
  <si>
    <t>зарплата</t>
  </si>
  <si>
    <t>нач.на з/п</t>
  </si>
  <si>
    <t>страхование</t>
  </si>
  <si>
    <t>медикам.</t>
  </si>
  <si>
    <t>продукты</t>
  </si>
  <si>
    <t>мат.запасы</t>
  </si>
  <si>
    <t>оплата других расходных материалов и предметов снабжения (хозы)</t>
  </si>
  <si>
    <r>
      <t xml:space="preserve">увеличение стоимости прочих материальных запасов однократного применения (призовая продукция, сувениры) </t>
    </r>
    <r>
      <rPr>
        <b/>
        <sz val="10"/>
        <color rgb="FFFF0000"/>
        <rFont val="Arial Cyr"/>
        <charset val="204"/>
      </rPr>
      <t>мероприятия ДДТ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</si>
</sst>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,##0.00;[Red]\-#,##0.00;0.00"/>
    <numFmt numFmtId="167" formatCode="#,##0.00_ ;[Red]\-#,##0.00\ "/>
    <numFmt numFmtId="168" formatCode="#,##0;[Red]\-#,##0;0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b/>
      <sz val="8"/>
      <name val="Arial Cyr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Times New Roman"/>
      <family val="1"/>
      <charset val="204"/>
    </font>
    <font>
      <b/>
      <i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2"/>
      <color indexed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1"/>
      <name val="Arial Cyr"/>
      <family val="2"/>
      <charset val="204"/>
    </font>
    <font>
      <b/>
      <i/>
      <sz val="12"/>
      <name val="Arial Cyr"/>
      <charset val="204"/>
    </font>
    <font>
      <b/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b/>
      <sz val="10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b/>
      <sz val="10"/>
      <color rgb="FFFF0000"/>
      <name val="Arial Cyr"/>
      <family val="2"/>
      <charset val="204"/>
    </font>
    <font>
      <b/>
      <sz val="10"/>
      <color theme="5" tint="-0.249977111117893"/>
      <name val="Arial Cyr"/>
      <charset val="204"/>
    </font>
    <font>
      <b/>
      <sz val="10"/>
      <color rgb="FF0070C0"/>
      <name val="Arial Cyr"/>
      <charset val="204"/>
    </font>
    <font>
      <b/>
      <sz val="8"/>
      <color rgb="FF0070C0"/>
      <name val="Arial Cyr"/>
      <charset val="204"/>
    </font>
    <font>
      <b/>
      <i/>
      <sz val="11"/>
      <color theme="5" tint="-0.249977111117893"/>
      <name val="Arial Cyr"/>
      <charset val="204"/>
    </font>
    <font>
      <sz val="10"/>
      <color theme="5" tint="-0.249977111117893"/>
      <name val="Arial Cyr"/>
      <charset val="204"/>
    </font>
    <font>
      <sz val="10"/>
      <color rgb="FFFF0000"/>
      <name val="Arial Cyr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88">
    <xf numFmtId="0" fontId="0" fillId="0" borderId="0" xfId="0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0" borderId="1" xfId="0" applyFont="1" applyFill="1" applyBorder="1"/>
    <xf numFmtId="0" fontId="4" fillId="2" borderId="0" xfId="0" applyFont="1" applyFill="1"/>
    <xf numFmtId="0" fontId="6" fillId="0" borderId="1" xfId="0" applyFont="1" applyFill="1" applyBorder="1" applyAlignment="1">
      <alignment vertical="top" wrapText="1"/>
    </xf>
    <xf numFmtId="0" fontId="4" fillId="0" borderId="0" xfId="0" applyFont="1"/>
    <xf numFmtId="0" fontId="4" fillId="0" borderId="0" xfId="0" applyFont="1" applyFill="1" applyBorder="1"/>
    <xf numFmtId="0" fontId="8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11" fillId="0" borderId="1" xfId="0" applyFont="1" applyFill="1" applyBorder="1" applyAlignment="1">
      <alignment vertical="top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165" fontId="6" fillId="0" borderId="1" xfId="0" applyNumberFormat="1" applyFont="1" applyFill="1" applyBorder="1"/>
    <xf numFmtId="165" fontId="6" fillId="4" borderId="1" xfId="0" applyNumberFormat="1" applyFont="1" applyFill="1" applyBorder="1"/>
    <xf numFmtId="165" fontId="4" fillId="0" borderId="1" xfId="0" applyNumberFormat="1" applyFont="1" applyFill="1" applyBorder="1"/>
    <xf numFmtId="0" fontId="6" fillId="4" borderId="0" xfId="0" applyFont="1" applyFill="1"/>
    <xf numFmtId="0" fontId="14" fillId="0" borderId="1" xfId="0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top" wrapText="1"/>
    </xf>
    <xf numFmtId="165" fontId="9" fillId="4" borderId="1" xfId="0" applyNumberFormat="1" applyFont="1" applyFill="1" applyBorder="1"/>
    <xf numFmtId="165" fontId="0" fillId="4" borderId="1" xfId="0" applyNumberFormat="1" applyFont="1" applyFill="1" applyBorder="1"/>
    <xf numFmtId="165" fontId="4" fillId="4" borderId="1" xfId="0" applyNumberFormat="1" applyFont="1" applyFill="1" applyBorder="1"/>
    <xf numFmtId="165" fontId="0" fillId="0" borderId="1" xfId="0" applyNumberFormat="1" applyFont="1" applyFill="1" applyBorder="1"/>
    <xf numFmtId="165" fontId="9" fillId="0" borderId="1" xfId="0" applyNumberFormat="1" applyFont="1" applyFill="1" applyBorder="1"/>
    <xf numFmtId="165" fontId="6" fillId="4" borderId="1" xfId="0" applyNumberFormat="1" applyFont="1" applyFill="1" applyBorder="1" applyAlignment="1">
      <alignment vertical="center" wrapText="1"/>
    </xf>
    <xf numFmtId="0" fontId="6" fillId="0" borderId="0" xfId="1" applyFont="1"/>
    <xf numFmtId="0" fontId="6" fillId="0" borderId="0" xfId="1" applyFont="1" applyFill="1"/>
    <xf numFmtId="0" fontId="6" fillId="0" borderId="0" xfId="1" applyFont="1" applyFill="1" applyBorder="1"/>
    <xf numFmtId="14" fontId="6" fillId="0" borderId="0" xfId="1" applyNumberFormat="1" applyFont="1" applyFill="1"/>
    <xf numFmtId="0" fontId="5" fillId="0" borderId="1" xfId="1" applyFont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center" vertical="top" wrapText="1"/>
    </xf>
    <xf numFmtId="0" fontId="5" fillId="0" borderId="0" xfId="1" applyFont="1"/>
    <xf numFmtId="0" fontId="12" fillId="0" borderId="6" xfId="1" applyFont="1" applyFill="1" applyBorder="1" applyAlignment="1">
      <alignment vertical="center" wrapText="1"/>
    </xf>
    <xf numFmtId="165" fontId="12" fillId="0" borderId="7" xfId="1" applyNumberFormat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16" fillId="0" borderId="1" xfId="1" applyFont="1" applyFill="1" applyBorder="1" applyAlignment="1">
      <alignment vertical="top" wrapText="1"/>
    </xf>
    <xf numFmtId="0" fontId="4" fillId="0" borderId="1" xfId="1" applyFont="1" applyFill="1" applyBorder="1"/>
    <xf numFmtId="164" fontId="3" fillId="0" borderId="1" xfId="1" applyNumberFormat="1" applyFont="1" applyFill="1" applyBorder="1"/>
    <xf numFmtId="0" fontId="4" fillId="0" borderId="1" xfId="1" applyFont="1" applyFill="1" applyBorder="1" applyAlignment="1">
      <alignment vertical="top" wrapText="1"/>
    </xf>
    <xf numFmtId="0" fontId="12" fillId="6" borderId="6" xfId="1" applyFont="1" applyFill="1" applyBorder="1" applyAlignment="1">
      <alignment vertical="center" wrapText="1"/>
    </xf>
    <xf numFmtId="49" fontId="6" fillId="0" borderId="2" xfId="1" applyNumberFormat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6" fillId="0" borderId="1" xfId="1" applyFont="1" applyBorder="1"/>
    <xf numFmtId="0" fontId="6" fillId="0" borderId="1" xfId="1" applyFont="1" applyFill="1" applyBorder="1"/>
    <xf numFmtId="0" fontId="4" fillId="0" borderId="1" xfId="1" applyFont="1" applyBorder="1" applyAlignment="1">
      <alignment vertical="top"/>
    </xf>
    <xf numFmtId="0" fontId="4" fillId="0" borderId="1" xfId="1" applyFont="1" applyBorder="1" applyAlignment="1">
      <alignment horizontal="center" vertical="top"/>
    </xf>
    <xf numFmtId="0" fontId="9" fillId="0" borderId="1" xfId="1" applyFont="1" applyFill="1" applyBorder="1"/>
    <xf numFmtId="0" fontId="9" fillId="0" borderId="0" xfId="1" applyFont="1"/>
    <xf numFmtId="0" fontId="9" fillId="0" borderId="1" xfId="1" applyFont="1" applyBorder="1" applyAlignment="1">
      <alignment vertical="top" wrapText="1"/>
    </xf>
    <xf numFmtId="164" fontId="3" fillId="0" borderId="1" xfId="1" applyNumberForma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/>
    </xf>
    <xf numFmtId="164" fontId="6" fillId="0" borderId="1" xfId="1" applyNumberFormat="1" applyFont="1" applyBorder="1"/>
    <xf numFmtId="0" fontId="3" fillId="0" borderId="1" xfId="1" applyBorder="1" applyAlignment="1">
      <alignment horizontal="center" vertical="top" wrapText="1"/>
    </xf>
    <xf numFmtId="0" fontId="9" fillId="0" borderId="1" xfId="1" applyFont="1" applyBorder="1" applyAlignment="1">
      <alignment horizontal="justify" vertical="top" wrapText="1"/>
    </xf>
    <xf numFmtId="165" fontId="3" fillId="0" borderId="1" xfId="1" applyNumberFormat="1" applyFont="1" applyFill="1" applyBorder="1"/>
    <xf numFmtId="0" fontId="3" fillId="0" borderId="1" xfId="1" applyFont="1" applyFill="1" applyBorder="1"/>
    <xf numFmtId="0" fontId="9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/>
    </xf>
    <xf numFmtId="165" fontId="9" fillId="0" borderId="1" xfId="1" applyNumberFormat="1" applyFont="1" applyFill="1" applyBorder="1"/>
    <xf numFmtId="0" fontId="4" fillId="0" borderId="1" xfId="1" applyFont="1" applyBorder="1" applyAlignment="1">
      <alignment vertical="top" wrapText="1"/>
    </xf>
    <xf numFmtId="0" fontId="4" fillId="0" borderId="1" xfId="1" applyFont="1" applyFill="1" applyBorder="1" applyAlignment="1">
      <alignment vertical="top"/>
    </xf>
    <xf numFmtId="0" fontId="9" fillId="0" borderId="1" xfId="1" applyFont="1" applyBorder="1" applyAlignment="1">
      <alignment horizontal="center" vertical="top"/>
    </xf>
    <xf numFmtId="0" fontId="3" fillId="0" borderId="1" xfId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49" fontId="19" fillId="0" borderId="1" xfId="1" applyNumberFormat="1" applyFont="1" applyBorder="1" applyAlignment="1">
      <alignment horizontal="center" vertical="top" wrapText="1"/>
    </xf>
    <xf numFmtId="49" fontId="22" fillId="0" borderId="1" xfId="1" applyNumberFormat="1" applyFont="1" applyBorder="1" applyAlignment="1">
      <alignment horizontal="left" vertical="top" wrapText="1"/>
    </xf>
    <xf numFmtId="165" fontId="6" fillId="0" borderId="1" xfId="1" applyNumberFormat="1" applyFont="1" applyFill="1" applyBorder="1"/>
    <xf numFmtId="164" fontId="6" fillId="0" borderId="1" xfId="1" applyNumberFormat="1" applyFont="1" applyFill="1" applyBorder="1"/>
    <xf numFmtId="49" fontId="19" fillId="0" borderId="2" xfId="1" applyNumberFormat="1" applyFont="1" applyBorder="1" applyAlignment="1">
      <alignment horizontal="center" vertical="top" wrapText="1"/>
    </xf>
    <xf numFmtId="0" fontId="20" fillId="0" borderId="4" xfId="1" applyFont="1" applyBorder="1" applyAlignment="1">
      <alignment wrapText="1"/>
    </xf>
    <xf numFmtId="49" fontId="9" fillId="0" borderId="2" xfId="1" applyNumberFormat="1" applyFont="1" applyFill="1" applyBorder="1" applyAlignment="1">
      <alignment horizontal="center" vertical="top"/>
    </xf>
    <xf numFmtId="0" fontId="4" fillId="9" borderId="1" xfId="1" applyFont="1" applyFill="1" applyBorder="1" applyAlignment="1">
      <alignment vertical="top" wrapText="1"/>
    </xf>
    <xf numFmtId="49" fontId="6" fillId="9" borderId="2" xfId="1" applyNumberFormat="1" applyFont="1" applyFill="1" applyBorder="1" applyAlignment="1">
      <alignment horizontal="center" vertical="top"/>
    </xf>
    <xf numFmtId="0" fontId="4" fillId="9" borderId="1" xfId="1" applyFont="1" applyFill="1" applyBorder="1" applyAlignment="1">
      <alignment horizontal="center" vertical="top" wrapText="1"/>
    </xf>
    <xf numFmtId="0" fontId="4" fillId="9" borderId="1" xfId="1" applyFont="1" applyFill="1" applyBorder="1" applyAlignment="1">
      <alignment horizontal="center" vertical="top"/>
    </xf>
    <xf numFmtId="165" fontId="4" fillId="0" borderId="1" xfId="1" applyNumberFormat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top" wrapText="1"/>
    </xf>
    <xf numFmtId="0" fontId="6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vertical="top" wrapText="1"/>
    </xf>
    <xf numFmtId="0" fontId="25" fillId="8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15" fillId="0" borderId="1" xfId="1" applyFont="1" applyFill="1" applyBorder="1" applyAlignment="1">
      <alignment horizontal="left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top" wrapText="1"/>
    </xf>
    <xf numFmtId="0" fontId="15" fillId="0" borderId="1" xfId="1" applyFont="1" applyBorder="1" applyAlignment="1">
      <alignment vertical="top" wrapText="1"/>
    </xf>
    <xf numFmtId="0" fontId="13" fillId="0" borderId="7" xfId="1" applyFont="1" applyFill="1" applyBorder="1" applyAlignment="1">
      <alignment vertical="top" wrapText="1"/>
    </xf>
    <xf numFmtId="0" fontId="13" fillId="0" borderId="7" xfId="1" applyFont="1" applyFill="1" applyBorder="1"/>
    <xf numFmtId="0" fontId="6" fillId="0" borderId="2" xfId="1" applyFont="1" applyFill="1" applyBorder="1" applyAlignment="1">
      <alignment vertical="top" wrapText="1"/>
    </xf>
    <xf numFmtId="0" fontId="6" fillId="0" borderId="2" xfId="1" applyFont="1" applyFill="1" applyBorder="1"/>
    <xf numFmtId="165" fontId="6" fillId="0" borderId="2" xfId="1" applyNumberFormat="1" applyFont="1" applyFill="1" applyBorder="1"/>
    <xf numFmtId="165" fontId="6" fillId="0" borderId="1" xfId="1" applyNumberFormat="1" applyFont="1" applyFill="1" applyBorder="1" applyAlignment="1">
      <alignment vertical="center" wrapText="1"/>
    </xf>
    <xf numFmtId="165" fontId="4" fillId="9" borderId="1" xfId="1" applyNumberFormat="1" applyFont="1" applyFill="1" applyBorder="1" applyAlignment="1">
      <alignment vertical="center" wrapText="1"/>
    </xf>
    <xf numFmtId="0" fontId="3" fillId="0" borderId="1" xfId="1" applyFill="1" applyBorder="1"/>
    <xf numFmtId="0" fontId="23" fillId="10" borderId="6" xfId="1" applyFont="1" applyFill="1" applyBorder="1" applyAlignment="1">
      <alignment vertical="top" wrapText="1"/>
    </xf>
    <xf numFmtId="0" fontId="24" fillId="10" borderId="7" xfId="1" applyFont="1" applyFill="1" applyBorder="1" applyAlignment="1">
      <alignment vertical="top" wrapText="1"/>
    </xf>
    <xf numFmtId="0" fontId="24" fillId="10" borderId="7" xfId="1" applyFont="1" applyFill="1" applyBorder="1"/>
    <xf numFmtId="165" fontId="23" fillId="10" borderId="7" xfId="1" applyNumberFormat="1" applyFont="1" applyFill="1" applyBorder="1" applyAlignment="1">
      <alignment vertical="center" wrapText="1"/>
    </xf>
    <xf numFmtId="165" fontId="4" fillId="8" borderId="1" xfId="1" applyNumberFormat="1" applyFont="1" applyFill="1" applyBorder="1" applyAlignment="1">
      <alignment vertical="center" wrapText="1"/>
    </xf>
    <xf numFmtId="0" fontId="23" fillId="11" borderId="6" xfId="1" applyFont="1" applyFill="1" applyBorder="1" applyAlignment="1">
      <alignment vertical="top" wrapText="1"/>
    </xf>
    <xf numFmtId="0" fontId="23" fillId="11" borderId="7" xfId="1" applyFont="1" applyFill="1" applyBorder="1" applyAlignment="1">
      <alignment vertical="top" wrapText="1"/>
    </xf>
    <xf numFmtId="0" fontId="24" fillId="11" borderId="7" xfId="1" applyFont="1" applyFill="1" applyBorder="1" applyAlignment="1">
      <alignment vertical="top" wrapText="1"/>
    </xf>
    <xf numFmtId="0" fontId="24" fillId="11" borderId="7" xfId="1" applyFont="1" applyFill="1" applyBorder="1"/>
    <xf numFmtId="165" fontId="23" fillId="11" borderId="7" xfId="1" applyNumberFormat="1" applyFont="1" applyFill="1" applyBorder="1"/>
    <xf numFmtId="0" fontId="26" fillId="0" borderId="7" xfId="1" applyFont="1" applyFill="1" applyBorder="1" applyAlignment="1">
      <alignment vertical="top" wrapText="1"/>
    </xf>
    <xf numFmtId="0" fontId="4" fillId="0" borderId="1" xfId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vertical="center" wrapText="1"/>
    </xf>
    <xf numFmtId="0" fontId="6" fillId="2" borderId="0" xfId="1" applyFont="1" applyFill="1"/>
    <xf numFmtId="0" fontId="6" fillId="8" borderId="1" xfId="1" applyFont="1" applyFill="1" applyBorder="1" applyAlignment="1">
      <alignment vertical="center" wrapText="1"/>
    </xf>
    <xf numFmtId="0" fontId="6" fillId="8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vertical="top" wrapText="1"/>
    </xf>
    <xf numFmtId="0" fontId="6" fillId="6" borderId="1" xfId="1" applyFont="1" applyFill="1" applyBorder="1"/>
    <xf numFmtId="165" fontId="23" fillId="6" borderId="1" xfId="1" applyNumberFormat="1" applyFont="1" applyFill="1" applyBorder="1"/>
    <xf numFmtId="0" fontId="9" fillId="8" borderId="1" xfId="0" applyFont="1" applyFill="1" applyBorder="1" applyAlignment="1">
      <alignment vertical="top" wrapText="1"/>
    </xf>
    <xf numFmtId="0" fontId="23" fillId="8" borderId="1" xfId="0" applyFont="1" applyFill="1" applyBorder="1" applyAlignment="1">
      <alignment wrapText="1"/>
    </xf>
    <xf numFmtId="0" fontId="9" fillId="8" borderId="1" xfId="0" applyFont="1" applyFill="1" applyBorder="1" applyAlignment="1">
      <alignment wrapText="1"/>
    </xf>
    <xf numFmtId="0" fontId="9" fillId="8" borderId="1" xfId="0" applyFont="1" applyFill="1" applyBorder="1" applyAlignment="1"/>
    <xf numFmtId="165" fontId="9" fillId="8" borderId="1" xfId="0" applyNumberFormat="1" applyFont="1" applyFill="1" applyBorder="1" applyAlignment="1"/>
    <xf numFmtId="165" fontId="9" fillId="8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165" fontId="6" fillId="12" borderId="1" xfId="0" applyNumberFormat="1" applyFont="1" applyFill="1" applyBorder="1"/>
    <xf numFmtId="165" fontId="4" fillId="12" borderId="1" xfId="0" applyNumberFormat="1" applyFont="1" applyFill="1" applyBorder="1"/>
    <xf numFmtId="0" fontId="6" fillId="4" borderId="0" xfId="1" applyFont="1" applyFill="1"/>
    <xf numFmtId="165" fontId="12" fillId="4" borderId="7" xfId="1" applyNumberFormat="1" applyFont="1" applyFill="1" applyBorder="1" applyAlignment="1">
      <alignment vertical="center" wrapText="1"/>
    </xf>
    <xf numFmtId="165" fontId="3" fillId="4" borderId="2" xfId="1" applyNumberFormat="1" applyFont="1" applyFill="1" applyBorder="1" applyAlignment="1">
      <alignment vertical="center" wrapText="1"/>
    </xf>
    <xf numFmtId="165" fontId="3" fillId="4" borderId="1" xfId="1" applyNumberFormat="1" applyFont="1" applyFill="1" applyBorder="1" applyAlignment="1">
      <alignment vertical="center" wrapText="1"/>
    </xf>
    <xf numFmtId="164" fontId="3" fillId="4" borderId="1" xfId="1" applyNumberFormat="1" applyFont="1" applyFill="1" applyBorder="1"/>
    <xf numFmtId="165" fontId="4" fillId="4" borderId="1" xfId="1" applyNumberFormat="1" applyFont="1" applyFill="1" applyBorder="1" applyAlignment="1">
      <alignment vertical="center" wrapText="1"/>
    </xf>
    <xf numFmtId="165" fontId="4" fillId="4" borderId="1" xfId="1" applyNumberFormat="1" applyFont="1" applyFill="1" applyBorder="1"/>
    <xf numFmtId="165" fontId="3" fillId="4" borderId="1" xfId="1" applyNumberFormat="1" applyFont="1" applyFill="1" applyBorder="1"/>
    <xf numFmtId="164" fontId="6" fillId="4" borderId="1" xfId="1" applyNumberFormat="1" applyFont="1" applyFill="1" applyBorder="1"/>
    <xf numFmtId="165" fontId="9" fillId="4" borderId="1" xfId="1" applyNumberFormat="1" applyFont="1" applyFill="1" applyBorder="1"/>
    <xf numFmtId="165" fontId="6" fillId="4" borderId="1" xfId="1" applyNumberFormat="1" applyFont="1" applyFill="1" applyBorder="1"/>
    <xf numFmtId="165" fontId="6" fillId="4" borderId="2" xfId="1" applyNumberFormat="1" applyFont="1" applyFill="1" applyBorder="1"/>
    <xf numFmtId="0" fontId="12" fillId="6" borderId="7" xfId="1" applyFont="1" applyFill="1" applyBorder="1" applyAlignment="1">
      <alignment vertical="center" wrapText="1"/>
    </xf>
    <xf numFmtId="165" fontId="12" fillId="6" borderId="7" xfId="1" applyNumberFormat="1" applyFont="1" applyFill="1" applyBorder="1" applyAlignment="1">
      <alignment vertical="center" wrapText="1"/>
    </xf>
    <xf numFmtId="165" fontId="12" fillId="6" borderId="8" xfId="1" applyNumberFormat="1" applyFont="1" applyFill="1" applyBorder="1" applyAlignment="1">
      <alignment vertical="center" wrapText="1"/>
    </xf>
    <xf numFmtId="0" fontId="23" fillId="5" borderId="6" xfId="1" applyFont="1" applyFill="1" applyBorder="1" applyAlignment="1">
      <alignment vertical="top" wrapText="1"/>
    </xf>
    <xf numFmtId="0" fontId="23" fillId="5" borderId="7" xfId="1" applyFont="1" applyFill="1" applyBorder="1" applyAlignment="1">
      <alignment vertical="top" wrapText="1"/>
    </xf>
    <xf numFmtId="0" fontId="24" fillId="5" borderId="7" xfId="1" applyFont="1" applyFill="1" applyBorder="1" applyAlignment="1">
      <alignment vertical="top" wrapText="1"/>
    </xf>
    <xf numFmtId="0" fontId="24" fillId="5" borderId="7" xfId="1" applyFont="1" applyFill="1" applyBorder="1"/>
    <xf numFmtId="165" fontId="23" fillId="5" borderId="7" xfId="1" applyNumberFormat="1" applyFont="1" applyFill="1" applyBorder="1"/>
    <xf numFmtId="165" fontId="23" fillId="5" borderId="8" xfId="1" applyNumberFormat="1" applyFont="1" applyFill="1" applyBorder="1"/>
    <xf numFmtId="0" fontId="6" fillId="5" borderId="0" xfId="1" applyFont="1" applyFill="1"/>
    <xf numFmtId="165" fontId="9" fillId="12" borderId="1" xfId="0" applyNumberFormat="1" applyFont="1" applyFill="1" applyBorder="1"/>
    <xf numFmtId="0" fontId="6" fillId="3" borderId="1" xfId="1" applyFont="1" applyFill="1" applyBorder="1" applyAlignment="1">
      <alignment vertical="top" wrapText="1"/>
    </xf>
    <xf numFmtId="0" fontId="6" fillId="3" borderId="1" xfId="1" applyFont="1" applyFill="1" applyBorder="1"/>
    <xf numFmtId="165" fontId="9" fillId="3" borderId="1" xfId="1" applyNumberFormat="1" applyFont="1" applyFill="1" applyBorder="1"/>
    <xf numFmtId="0" fontId="9" fillId="3" borderId="1" xfId="1" applyFont="1" applyFill="1" applyBorder="1" applyAlignment="1">
      <alignment vertical="top" wrapText="1"/>
    </xf>
    <xf numFmtId="0" fontId="6" fillId="0" borderId="3" xfId="1" applyFont="1" applyBorder="1" applyAlignment="1">
      <alignment wrapText="1"/>
    </xf>
    <xf numFmtId="0" fontId="6" fillId="0" borderId="3" xfId="1" applyFont="1" applyBorder="1"/>
    <xf numFmtId="165" fontId="10" fillId="0" borderId="1" xfId="1" applyNumberFormat="1" applyFont="1" applyBorder="1"/>
    <xf numFmtId="0" fontId="10" fillId="0" borderId="0" xfId="1" applyFont="1"/>
    <xf numFmtId="0" fontId="9" fillId="6" borderId="1" xfId="1" applyFont="1" applyFill="1" applyBorder="1"/>
    <xf numFmtId="165" fontId="28" fillId="6" borderId="1" xfId="1" applyNumberFormat="1" applyFont="1" applyFill="1" applyBorder="1"/>
    <xf numFmtId="0" fontId="27" fillId="0" borderId="3" xfId="0" applyFont="1" applyFill="1" applyBorder="1" applyAlignment="1">
      <alignment vertical="top" wrapText="1"/>
    </xf>
    <xf numFmtId="0" fontId="14" fillId="0" borderId="1" xfId="1" applyFont="1" applyBorder="1"/>
    <xf numFmtId="0" fontId="29" fillId="0" borderId="0" xfId="1" applyFont="1"/>
    <xf numFmtId="165" fontId="10" fillId="4" borderId="1" xfId="1" applyNumberFormat="1" applyFont="1" applyFill="1" applyBorder="1"/>
    <xf numFmtId="4" fontId="6" fillId="4" borderId="0" xfId="0" applyNumberFormat="1" applyFont="1" applyFill="1" applyAlignment="1"/>
    <xf numFmtId="0" fontId="6" fillId="4" borderId="0" xfId="1" applyFont="1" applyFill="1" applyBorder="1"/>
    <xf numFmtId="0" fontId="6" fillId="7" borderId="2" xfId="1" applyFont="1" applyFill="1" applyBorder="1" applyAlignment="1">
      <alignment vertical="top" wrapText="1"/>
    </xf>
    <xf numFmtId="0" fontId="6" fillId="7" borderId="2" xfId="1" applyFont="1" applyFill="1" applyBorder="1"/>
    <xf numFmtId="165" fontId="6" fillId="7" borderId="2" xfId="1" applyNumberFormat="1" applyFont="1" applyFill="1" applyBorder="1"/>
    <xf numFmtId="0" fontId="16" fillId="7" borderId="2" xfId="1" applyFont="1" applyFill="1" applyBorder="1" applyAlignment="1">
      <alignment vertical="top" wrapText="1"/>
    </xf>
    <xf numFmtId="165" fontId="6" fillId="4" borderId="1" xfId="0" applyNumberFormat="1" applyFont="1" applyFill="1" applyBorder="1" applyAlignment="1">
      <alignment wrapText="1"/>
    </xf>
    <xf numFmtId="165" fontId="9" fillId="12" borderId="1" xfId="0" applyNumberFormat="1" applyFont="1" applyFill="1" applyBorder="1" applyAlignment="1"/>
    <xf numFmtId="0" fontId="6" fillId="12" borderId="0" xfId="1" applyFont="1" applyFill="1"/>
    <xf numFmtId="0" fontId="5" fillId="12" borderId="1" xfId="1" applyFont="1" applyFill="1" applyBorder="1" applyAlignment="1">
      <alignment horizontal="center" vertical="top" wrapText="1"/>
    </xf>
    <xf numFmtId="165" fontId="12" fillId="12" borderId="7" xfId="1" applyNumberFormat="1" applyFont="1" applyFill="1" applyBorder="1" applyAlignment="1">
      <alignment vertical="center" wrapText="1"/>
    </xf>
    <xf numFmtId="165" fontId="3" fillId="12" borderId="2" xfId="1" applyNumberFormat="1" applyFont="1" applyFill="1" applyBorder="1" applyAlignment="1">
      <alignment vertical="center" wrapText="1"/>
    </xf>
    <xf numFmtId="165" fontId="3" fillId="12" borderId="1" xfId="1" applyNumberFormat="1" applyFont="1" applyFill="1" applyBorder="1" applyAlignment="1">
      <alignment vertical="center" wrapText="1"/>
    </xf>
    <xf numFmtId="165" fontId="4" fillId="12" borderId="1" xfId="1" applyNumberFormat="1" applyFont="1" applyFill="1" applyBorder="1" applyAlignment="1">
      <alignment vertical="center" wrapText="1"/>
    </xf>
    <xf numFmtId="165" fontId="4" fillId="12" borderId="1" xfId="1" applyNumberFormat="1" applyFont="1" applyFill="1" applyBorder="1"/>
    <xf numFmtId="165" fontId="3" fillId="12" borderId="1" xfId="1" applyNumberFormat="1" applyFont="1" applyFill="1" applyBorder="1"/>
    <xf numFmtId="165" fontId="9" fillId="12" borderId="1" xfId="1" applyNumberFormat="1" applyFont="1" applyFill="1" applyBorder="1"/>
    <xf numFmtId="165" fontId="6" fillId="12" borderId="1" xfId="1" applyNumberFormat="1" applyFont="1" applyFill="1" applyBorder="1"/>
    <xf numFmtId="165" fontId="23" fillId="12" borderId="7" xfId="1" applyNumberFormat="1" applyFont="1" applyFill="1" applyBorder="1"/>
    <xf numFmtId="165" fontId="6" fillId="12" borderId="2" xfId="1" applyNumberFormat="1" applyFont="1" applyFill="1" applyBorder="1"/>
    <xf numFmtId="165" fontId="23" fillId="12" borderId="7" xfId="1" applyNumberFormat="1" applyFont="1" applyFill="1" applyBorder="1" applyAlignment="1">
      <alignment vertical="center" wrapText="1"/>
    </xf>
    <xf numFmtId="165" fontId="23" fillId="12" borderId="1" xfId="1" applyNumberFormat="1" applyFont="1" applyFill="1" applyBorder="1"/>
    <xf numFmtId="0" fontId="4" fillId="12" borderId="0" xfId="0" applyFont="1" applyFill="1"/>
    <xf numFmtId="0" fontId="5" fillId="12" borderId="3" xfId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Alignment="1"/>
    <xf numFmtId="0" fontId="7" fillId="0" borderId="0" xfId="1" applyFont="1" applyFill="1" applyAlignment="1">
      <alignment horizontal="center" wrapText="1"/>
    </xf>
    <xf numFmtId="49" fontId="4" fillId="0" borderId="0" xfId="0" applyNumberFormat="1" applyFont="1" applyAlignment="1">
      <alignment vertical="top"/>
    </xf>
    <xf numFmtId="0" fontId="4" fillId="0" borderId="0" xfId="0" applyFont="1" applyBorder="1" applyAlignment="1">
      <alignment horizontal="right" vertical="top" wrapText="1"/>
    </xf>
    <xf numFmtId="0" fontId="31" fillId="0" borderId="0" xfId="3" applyNumberFormat="1" applyFont="1" applyBorder="1" applyAlignment="1">
      <alignment horizontal="center"/>
    </xf>
    <xf numFmtId="0" fontId="1" fillId="0" borderId="0" xfId="3"/>
    <xf numFmtId="0" fontId="35" fillId="0" borderId="0" xfId="3" applyNumberFormat="1" applyFont="1" applyBorder="1"/>
    <xf numFmtId="0" fontId="31" fillId="0" borderId="0" xfId="3" applyNumberFormat="1" applyFont="1" applyBorder="1"/>
    <xf numFmtId="14" fontId="31" fillId="0" borderId="12" xfId="3" applyNumberFormat="1" applyFont="1" applyBorder="1" applyAlignment="1">
      <alignment horizontal="center"/>
    </xf>
    <xf numFmtId="0" fontId="31" fillId="0" borderId="14" xfId="3" applyNumberFormat="1" applyFont="1" applyBorder="1"/>
    <xf numFmtId="0" fontId="31" fillId="0" borderId="14" xfId="3" applyNumberFormat="1" applyFont="1" applyBorder="1" applyAlignment="1">
      <alignment horizontal="center"/>
    </xf>
    <xf numFmtId="0" fontId="31" fillId="0" borderId="16" xfId="3" applyNumberFormat="1" applyFont="1" applyBorder="1" applyAlignment="1">
      <alignment horizontal="center"/>
    </xf>
    <xf numFmtId="0" fontId="31" fillId="0" borderId="17" xfId="3" applyNumberFormat="1" applyFont="1" applyBorder="1" applyAlignment="1">
      <alignment horizontal="center" vertical="center" wrapText="1"/>
    </xf>
    <xf numFmtId="0" fontId="36" fillId="0" borderId="17" xfId="3" applyNumberFormat="1" applyFont="1" applyBorder="1" applyAlignment="1">
      <alignment horizontal="center" vertical="center"/>
    </xf>
    <xf numFmtId="0" fontId="36" fillId="0" borderId="29" xfId="3" applyNumberFormat="1" applyFont="1" applyBorder="1" applyAlignment="1">
      <alignment horizontal="center" vertical="center"/>
    </xf>
    <xf numFmtId="0" fontId="36" fillId="0" borderId="9" xfId="3" applyNumberFormat="1" applyFont="1" applyBorder="1" applyAlignment="1">
      <alignment horizontal="center" vertical="center"/>
    </xf>
    <xf numFmtId="166" fontId="36" fillId="0" borderId="11" xfId="3" applyNumberFormat="1" applyFont="1" applyBorder="1" applyAlignment="1">
      <alignment horizontal="right" vertical="center"/>
    </xf>
    <xf numFmtId="0" fontId="36" fillId="0" borderId="30" xfId="3" applyNumberFormat="1" applyFont="1" applyBorder="1" applyAlignment="1">
      <alignment horizontal="right" vertical="center"/>
    </xf>
    <xf numFmtId="166" fontId="32" fillId="0" borderId="32" xfId="3" applyNumberFormat="1" applyFont="1" applyBorder="1" applyAlignment="1">
      <alignment horizontal="right" vertical="center" wrapText="1"/>
    </xf>
    <xf numFmtId="0" fontId="33" fillId="0" borderId="9" xfId="3" applyNumberFormat="1" applyFont="1" applyBorder="1" applyAlignment="1">
      <alignment horizontal="center" vertical="center"/>
    </xf>
    <xf numFmtId="0" fontId="30" fillId="0" borderId="9" xfId="3" applyNumberFormat="1" applyFont="1" applyBorder="1" applyAlignment="1">
      <alignment horizontal="center" vertical="center"/>
    </xf>
    <xf numFmtId="0" fontId="33" fillId="0" borderId="28" xfId="3" applyNumberFormat="1" applyFont="1" applyBorder="1" applyAlignment="1">
      <alignment horizontal="center" vertical="center"/>
    </xf>
    <xf numFmtId="0" fontId="33" fillId="0" borderId="33" xfId="3" applyNumberFormat="1" applyFont="1" applyBorder="1" applyAlignment="1">
      <alignment horizontal="right" vertical="center"/>
    </xf>
    <xf numFmtId="0" fontId="32" fillId="0" borderId="32" xfId="3" applyNumberFormat="1" applyFont="1" applyBorder="1" applyAlignment="1">
      <alignment horizontal="right" vertical="center" wrapText="1"/>
    </xf>
    <xf numFmtId="0" fontId="31" fillId="6" borderId="28" xfId="3" applyNumberFormat="1" applyFont="1" applyFill="1" applyBorder="1" applyAlignment="1">
      <alignment horizontal="center" vertical="center"/>
    </xf>
    <xf numFmtId="0" fontId="37" fillId="6" borderId="9" xfId="3" applyNumberFormat="1" applyFont="1" applyFill="1" applyBorder="1" applyAlignment="1">
      <alignment horizontal="center" vertical="center"/>
    </xf>
    <xf numFmtId="0" fontId="31" fillId="6" borderId="29" xfId="3" applyNumberFormat="1" applyFont="1" applyFill="1" applyBorder="1" applyAlignment="1">
      <alignment horizontal="center" vertical="center"/>
    </xf>
    <xf numFmtId="0" fontId="31" fillId="6" borderId="9" xfId="3" applyNumberFormat="1" applyFont="1" applyFill="1" applyBorder="1" applyAlignment="1">
      <alignment horizontal="center" vertical="center"/>
    </xf>
    <xf numFmtId="166" fontId="31" fillId="6" borderId="11" xfId="3" applyNumberFormat="1" applyFont="1" applyFill="1" applyBorder="1" applyAlignment="1">
      <alignment horizontal="right" vertical="center"/>
    </xf>
    <xf numFmtId="0" fontId="31" fillId="6" borderId="34" xfId="3" applyNumberFormat="1" applyFont="1" applyFill="1" applyBorder="1" applyAlignment="1">
      <alignment horizontal="center" vertical="center"/>
    </xf>
    <xf numFmtId="0" fontId="37" fillId="6" borderId="0" xfId="3" applyNumberFormat="1" applyFont="1" applyFill="1" applyBorder="1" applyAlignment="1">
      <alignment horizontal="center" vertical="center"/>
    </xf>
    <xf numFmtId="0" fontId="31" fillId="6" borderId="0" xfId="3" applyNumberFormat="1" applyFont="1" applyFill="1" applyBorder="1" applyAlignment="1">
      <alignment horizontal="center" vertical="center"/>
    </xf>
    <xf numFmtId="166" fontId="31" fillId="6" borderId="35" xfId="3" applyNumberFormat="1" applyFont="1" applyFill="1" applyBorder="1" applyAlignment="1">
      <alignment horizontal="right" vertical="center"/>
    </xf>
    <xf numFmtId="0" fontId="36" fillId="0" borderId="36" xfId="3" applyNumberFormat="1" applyFont="1" applyBorder="1" applyAlignment="1">
      <alignment horizontal="right" vertical="center"/>
    </xf>
    <xf numFmtId="0" fontId="37" fillId="0" borderId="18" xfId="3" applyNumberFormat="1" applyFont="1" applyBorder="1" applyAlignment="1">
      <alignment vertical="center"/>
    </xf>
    <xf numFmtId="168" fontId="35" fillId="0" borderId="37" xfId="3" applyNumberFormat="1" applyFont="1" applyBorder="1" applyAlignment="1">
      <alignment vertical="center"/>
    </xf>
    <xf numFmtId="0" fontId="31" fillId="0" borderId="20" xfId="3" applyNumberFormat="1" applyFont="1" applyBorder="1"/>
    <xf numFmtId="167" fontId="31" fillId="0" borderId="20" xfId="3" applyNumberFormat="1" applyFont="1" applyBorder="1"/>
    <xf numFmtId="0" fontId="37" fillId="0" borderId="0" xfId="3" applyNumberFormat="1" applyFont="1" applyBorder="1"/>
    <xf numFmtId="0" fontId="35" fillId="0" borderId="0" xfId="3" applyFont="1" applyBorder="1"/>
    <xf numFmtId="166" fontId="30" fillId="0" borderId="0" xfId="3" applyNumberFormat="1" applyFont="1" applyBorder="1"/>
    <xf numFmtId="0" fontId="31" fillId="0" borderId="17" xfId="3" applyNumberFormat="1" applyFont="1" applyBorder="1" applyAlignment="1">
      <alignment horizontal="center" vertical="center"/>
    </xf>
    <xf numFmtId="0" fontId="31" fillId="0" borderId="13" xfId="3" applyNumberFormat="1" applyFont="1" applyBorder="1"/>
    <xf numFmtId="0" fontId="37" fillId="0" borderId="10" xfId="3" applyNumberFormat="1" applyFont="1" applyBorder="1" applyAlignment="1">
      <alignment horizontal="center" vertical="center"/>
    </xf>
    <xf numFmtId="166" fontId="37" fillId="0" borderId="10" xfId="3" applyNumberFormat="1" applyFont="1" applyBorder="1" applyAlignment="1">
      <alignment horizontal="right" vertical="center"/>
    </xf>
    <xf numFmtId="0" fontId="37" fillId="0" borderId="31" xfId="3" applyNumberFormat="1" applyFont="1" applyBorder="1" applyAlignment="1">
      <alignment horizontal="center" vertical="center"/>
    </xf>
    <xf numFmtId="0" fontId="37" fillId="0" borderId="9" xfId="3" applyNumberFormat="1" applyFont="1" applyBorder="1" applyAlignment="1">
      <alignment horizontal="center" vertical="center"/>
    </xf>
    <xf numFmtId="0" fontId="37" fillId="0" borderId="11" xfId="3" applyNumberFormat="1" applyFont="1" applyBorder="1" applyAlignment="1">
      <alignment horizontal="center" vertical="center"/>
    </xf>
    <xf numFmtId="166" fontId="38" fillId="0" borderId="10" xfId="3" applyNumberFormat="1" applyFont="1" applyBorder="1" applyAlignment="1">
      <alignment horizontal="right" vertical="center"/>
    </xf>
    <xf numFmtId="0" fontId="16" fillId="13" borderId="1" xfId="1" applyFont="1" applyFill="1" applyBorder="1" applyAlignment="1">
      <alignment vertical="top" wrapText="1"/>
    </xf>
    <xf numFmtId="0" fontId="6" fillId="13" borderId="1" xfId="1" applyFont="1" applyFill="1" applyBorder="1" applyAlignment="1">
      <alignment vertical="top" wrapText="1"/>
    </xf>
    <xf numFmtId="0" fontId="6" fillId="13" borderId="1" xfId="1" applyFont="1" applyFill="1" applyBorder="1"/>
    <xf numFmtId="165" fontId="4" fillId="13" borderId="1" xfId="1" applyNumberFormat="1" applyFont="1" applyFill="1" applyBorder="1" applyAlignment="1">
      <alignment vertical="center" wrapText="1"/>
    </xf>
    <xf numFmtId="0" fontId="4" fillId="13" borderId="1" xfId="1" applyFont="1" applyFill="1" applyBorder="1" applyAlignment="1">
      <alignment vertical="top" wrapText="1"/>
    </xf>
    <xf numFmtId="0" fontId="9" fillId="13" borderId="1" xfId="1" applyFont="1" applyFill="1" applyBorder="1" applyAlignment="1">
      <alignment vertical="top" wrapText="1"/>
    </xf>
    <xf numFmtId="49" fontId="6" fillId="13" borderId="2" xfId="1" applyNumberFormat="1" applyFont="1" applyFill="1" applyBorder="1" applyAlignment="1">
      <alignment horizontal="center" vertical="top"/>
    </xf>
    <xf numFmtId="0" fontId="3" fillId="13" borderId="1" xfId="1" applyFill="1" applyBorder="1" applyAlignment="1">
      <alignment horizontal="center" vertical="top" wrapText="1"/>
    </xf>
    <xf numFmtId="0" fontId="3" fillId="13" borderId="1" xfId="1" applyFont="1" applyFill="1" applyBorder="1" applyAlignment="1">
      <alignment horizontal="center" vertical="center"/>
    </xf>
    <xf numFmtId="0" fontId="9" fillId="13" borderId="1" xfId="1" applyFont="1" applyFill="1" applyBorder="1" applyAlignment="1">
      <alignment horizontal="center" vertical="top"/>
    </xf>
    <xf numFmtId="0" fontId="4" fillId="13" borderId="1" xfId="1" applyFont="1" applyFill="1" applyBorder="1" applyAlignment="1">
      <alignment horizontal="center" vertical="top"/>
    </xf>
    <xf numFmtId="165" fontId="9" fillId="13" borderId="1" xfId="1" applyNumberFormat="1" applyFont="1" applyFill="1" applyBorder="1"/>
    <xf numFmtId="49" fontId="21" fillId="14" borderId="1" xfId="1" applyNumberFormat="1" applyFont="1" applyFill="1" applyBorder="1" applyAlignment="1">
      <alignment horizontal="left" vertical="top" wrapText="1"/>
    </xf>
    <xf numFmtId="49" fontId="19" fillId="14" borderId="1" xfId="1" applyNumberFormat="1" applyFont="1" applyFill="1" applyBorder="1" applyAlignment="1">
      <alignment horizontal="center" vertical="top" wrapText="1"/>
    </xf>
    <xf numFmtId="49" fontId="22" fillId="14" borderId="1" xfId="1" applyNumberFormat="1" applyFont="1" applyFill="1" applyBorder="1" applyAlignment="1">
      <alignment horizontal="left" vertical="top" wrapText="1"/>
    </xf>
    <xf numFmtId="165" fontId="9" fillId="14" borderId="1" xfId="1" applyNumberFormat="1" applyFont="1" applyFill="1" applyBorder="1"/>
    <xf numFmtId="49" fontId="21" fillId="6" borderId="1" xfId="1" applyNumberFormat="1" applyFont="1" applyFill="1" applyBorder="1" applyAlignment="1">
      <alignment horizontal="left" vertical="top" wrapText="1"/>
    </xf>
    <xf numFmtId="49" fontId="19" fillId="6" borderId="1" xfId="1" applyNumberFormat="1" applyFont="1" applyFill="1" applyBorder="1" applyAlignment="1">
      <alignment horizontal="center" vertical="top" wrapText="1"/>
    </xf>
    <xf numFmtId="49" fontId="22" fillId="6" borderId="1" xfId="1" applyNumberFormat="1" applyFont="1" applyFill="1" applyBorder="1" applyAlignment="1">
      <alignment horizontal="left" vertical="top" wrapText="1"/>
    </xf>
    <xf numFmtId="165" fontId="9" fillId="6" borderId="1" xfId="1" applyNumberFormat="1" applyFont="1" applyFill="1" applyBorder="1"/>
    <xf numFmtId="49" fontId="21" fillId="15" borderId="1" xfId="1" applyNumberFormat="1" applyFont="1" applyFill="1" applyBorder="1" applyAlignment="1">
      <alignment horizontal="left" vertical="top" wrapText="1"/>
    </xf>
    <xf numFmtId="49" fontId="19" fillId="15" borderId="1" xfId="1" applyNumberFormat="1" applyFont="1" applyFill="1" applyBorder="1" applyAlignment="1">
      <alignment horizontal="center" vertical="top" wrapText="1"/>
    </xf>
    <xf numFmtId="49" fontId="22" fillId="15" borderId="1" xfId="1" applyNumberFormat="1" applyFont="1" applyFill="1" applyBorder="1" applyAlignment="1">
      <alignment horizontal="left" vertical="top" wrapText="1"/>
    </xf>
    <xf numFmtId="165" fontId="9" fillId="15" borderId="1" xfId="1" applyNumberFormat="1" applyFont="1" applyFill="1" applyBorder="1"/>
    <xf numFmtId="0" fontId="9" fillId="10" borderId="1" xfId="1" applyFont="1" applyFill="1" applyBorder="1" applyAlignment="1">
      <alignment vertical="top" wrapText="1"/>
    </xf>
    <xf numFmtId="49" fontId="6" fillId="10" borderId="2" xfId="1" applyNumberFormat="1" applyFont="1" applyFill="1" applyBorder="1" applyAlignment="1">
      <alignment horizontal="center" vertical="top"/>
    </xf>
    <xf numFmtId="0" fontId="3" fillId="10" borderId="1" xfId="1" applyFill="1" applyBorder="1" applyAlignment="1">
      <alignment horizontal="center" vertical="top" wrapText="1"/>
    </xf>
    <xf numFmtId="0" fontId="3" fillId="10" borderId="1" xfId="1" applyFont="1" applyFill="1" applyBorder="1" applyAlignment="1">
      <alignment horizontal="center" vertical="top"/>
    </xf>
    <xf numFmtId="165" fontId="9" fillId="10" borderId="1" xfId="1" applyNumberFormat="1" applyFont="1" applyFill="1" applyBorder="1"/>
    <xf numFmtId="165" fontId="9" fillId="16" borderId="1" xfId="1" applyNumberFormat="1" applyFont="1" applyFill="1" applyBorder="1"/>
    <xf numFmtId="0" fontId="9" fillId="18" borderId="1" xfId="1" applyFont="1" applyFill="1" applyBorder="1" applyAlignment="1">
      <alignment horizontal="justify" vertical="top" wrapText="1"/>
    </xf>
    <xf numFmtId="49" fontId="9" fillId="18" borderId="2" xfId="1" applyNumberFormat="1" applyFont="1" applyFill="1" applyBorder="1" applyAlignment="1">
      <alignment horizontal="center" vertical="top"/>
    </xf>
    <xf numFmtId="0" fontId="3" fillId="18" borderId="1" xfId="1" applyFill="1" applyBorder="1" applyAlignment="1">
      <alignment horizontal="center" vertical="top" wrapText="1"/>
    </xf>
    <xf numFmtId="0" fontId="3" fillId="18" borderId="1" xfId="1" applyFont="1" applyFill="1" applyBorder="1" applyAlignment="1">
      <alignment horizontal="center" vertical="top"/>
    </xf>
    <xf numFmtId="165" fontId="9" fillId="18" borderId="1" xfId="1" applyNumberFormat="1" applyFont="1" applyFill="1" applyBorder="1"/>
    <xf numFmtId="0" fontId="9" fillId="13" borderId="1" xfId="1" applyFont="1" applyFill="1" applyBorder="1" applyAlignment="1">
      <alignment horizontal="justify" vertical="top" wrapText="1"/>
    </xf>
    <xf numFmtId="49" fontId="9" fillId="13" borderId="2" xfId="1" applyNumberFormat="1" applyFont="1" applyFill="1" applyBorder="1" applyAlignment="1">
      <alignment horizontal="center" vertical="top"/>
    </xf>
    <xf numFmtId="0" fontId="3" fillId="13" borderId="1" xfId="1" applyFont="1" applyFill="1" applyBorder="1" applyAlignment="1">
      <alignment horizontal="center" vertical="top"/>
    </xf>
    <xf numFmtId="0" fontId="9" fillId="19" borderId="1" xfId="1" applyFont="1" applyFill="1" applyBorder="1" applyAlignment="1">
      <alignment vertical="top" wrapText="1"/>
    </xf>
    <xf numFmtId="49" fontId="6" fillId="19" borderId="2" xfId="1" applyNumberFormat="1" applyFont="1" applyFill="1" applyBorder="1" applyAlignment="1">
      <alignment horizontal="center" vertical="top"/>
    </xf>
    <xf numFmtId="0" fontId="3" fillId="19" borderId="1" xfId="1" applyFill="1" applyBorder="1" applyAlignment="1">
      <alignment horizontal="center" vertical="top" wrapText="1"/>
    </xf>
    <xf numFmtId="0" fontId="3" fillId="19" borderId="1" xfId="1" applyFont="1" applyFill="1" applyBorder="1" applyAlignment="1">
      <alignment horizontal="center" vertical="top"/>
    </xf>
    <xf numFmtId="165" fontId="4" fillId="19" borderId="1" xfId="1" applyNumberFormat="1" applyFont="1" applyFill="1" applyBorder="1" applyAlignment="1">
      <alignment vertical="center" wrapText="1"/>
    </xf>
    <xf numFmtId="165" fontId="39" fillId="12" borderId="1" xfId="1" applyNumberFormat="1" applyFont="1" applyFill="1" applyBorder="1" applyAlignment="1">
      <alignment horizontal="justify" vertical="center"/>
    </xf>
    <xf numFmtId="165" fontId="39" fillId="12" borderId="1" xfId="1" applyNumberFormat="1" applyFont="1" applyFill="1" applyBorder="1"/>
    <xf numFmtId="0" fontId="9" fillId="14" borderId="1" xfId="1" applyFont="1" applyFill="1" applyBorder="1" applyAlignment="1">
      <alignment vertical="top" wrapText="1"/>
    </xf>
    <xf numFmtId="49" fontId="6" fillId="14" borderId="2" xfId="1" applyNumberFormat="1" applyFont="1" applyFill="1" applyBorder="1" applyAlignment="1">
      <alignment horizontal="center" vertical="top"/>
    </xf>
    <xf numFmtId="0" fontId="3" fillId="14" borderId="1" xfId="1" applyFill="1" applyBorder="1" applyAlignment="1">
      <alignment horizontal="center" vertical="top" wrapText="1"/>
    </xf>
    <xf numFmtId="0" fontId="3" fillId="14" borderId="1" xfId="1" applyFont="1" applyFill="1" applyBorder="1" applyAlignment="1">
      <alignment horizontal="center" vertical="top"/>
    </xf>
    <xf numFmtId="165" fontId="4" fillId="14" borderId="1" xfId="1" applyNumberFormat="1" applyFont="1" applyFill="1" applyBorder="1" applyAlignment="1">
      <alignment vertical="center" wrapText="1"/>
    </xf>
    <xf numFmtId="0" fontId="9" fillId="20" borderId="1" xfId="1" applyFont="1" applyFill="1" applyBorder="1" applyAlignment="1">
      <alignment vertical="top" wrapText="1"/>
    </xf>
    <xf numFmtId="49" fontId="6" fillId="20" borderId="2" xfId="1" applyNumberFormat="1" applyFont="1" applyFill="1" applyBorder="1" applyAlignment="1">
      <alignment horizontal="center" vertical="top"/>
    </xf>
    <xf numFmtId="0" fontId="3" fillId="20" borderId="1" xfId="1" applyFill="1" applyBorder="1" applyAlignment="1">
      <alignment horizontal="center" vertical="top" wrapText="1"/>
    </xf>
    <xf numFmtId="0" fontId="3" fillId="20" borderId="1" xfId="1" applyFont="1" applyFill="1" applyBorder="1" applyAlignment="1">
      <alignment horizontal="center" vertical="top"/>
    </xf>
    <xf numFmtId="165" fontId="4" fillId="20" borderId="1" xfId="1" applyNumberFormat="1" applyFont="1" applyFill="1" applyBorder="1" applyAlignment="1">
      <alignment vertical="center" wrapText="1"/>
    </xf>
    <xf numFmtId="49" fontId="6" fillId="21" borderId="2" xfId="1" applyNumberFormat="1" applyFont="1" applyFill="1" applyBorder="1" applyAlignment="1">
      <alignment horizontal="center" vertical="top"/>
    </xf>
    <xf numFmtId="0" fontId="3" fillId="21" borderId="1" xfId="1" applyFill="1" applyBorder="1" applyAlignment="1">
      <alignment horizontal="center" vertical="top" wrapText="1"/>
    </xf>
    <xf numFmtId="0" fontId="3" fillId="21" borderId="1" xfId="1" applyFont="1" applyFill="1" applyBorder="1" applyAlignment="1">
      <alignment horizontal="center" vertical="top"/>
    </xf>
    <xf numFmtId="165" fontId="4" fillId="21" borderId="1" xfId="1" applyNumberFormat="1" applyFont="1" applyFill="1" applyBorder="1" applyAlignment="1">
      <alignment vertical="center" wrapText="1"/>
    </xf>
    <xf numFmtId="0" fontId="9" fillId="22" borderId="1" xfId="0" applyFont="1" applyFill="1" applyBorder="1" applyAlignment="1">
      <alignment vertical="top" wrapText="1"/>
    </xf>
    <xf numFmtId="0" fontId="23" fillId="22" borderId="1" xfId="0" applyFont="1" applyFill="1" applyBorder="1" applyAlignment="1">
      <alignment wrapText="1"/>
    </xf>
    <xf numFmtId="0" fontId="9" fillId="22" borderId="1" xfId="0" applyFont="1" applyFill="1" applyBorder="1" applyAlignment="1">
      <alignment wrapText="1"/>
    </xf>
    <xf numFmtId="0" fontId="9" fillId="22" borderId="1" xfId="0" applyFont="1" applyFill="1" applyBorder="1"/>
    <xf numFmtId="165" fontId="9" fillId="22" borderId="1" xfId="0" applyNumberFormat="1" applyFont="1" applyFill="1" applyBorder="1"/>
    <xf numFmtId="49" fontId="6" fillId="23" borderId="2" xfId="1" applyNumberFormat="1" applyFont="1" applyFill="1" applyBorder="1" applyAlignment="1">
      <alignment horizontal="center" vertical="top"/>
    </xf>
    <xf numFmtId="0" fontId="9" fillId="23" borderId="1" xfId="1" applyFont="1" applyFill="1" applyBorder="1" applyAlignment="1">
      <alignment horizontal="center" vertical="top"/>
    </xf>
    <xf numFmtId="0" fontId="4" fillId="23" borderId="1" xfId="1" applyFont="1" applyFill="1" applyBorder="1" applyAlignment="1">
      <alignment horizontal="center" vertical="top"/>
    </xf>
    <xf numFmtId="165" fontId="4" fillId="23" borderId="1" xfId="1" applyNumberFormat="1" applyFont="1" applyFill="1" applyBorder="1" applyAlignment="1">
      <alignment vertical="center" wrapText="1"/>
    </xf>
    <xf numFmtId="165" fontId="41" fillId="23" borderId="1" xfId="1" applyNumberFormat="1" applyFont="1" applyFill="1" applyBorder="1" applyAlignment="1">
      <alignment vertical="center" wrapText="1"/>
    </xf>
    <xf numFmtId="0" fontId="41" fillId="23" borderId="1" xfId="1" applyFont="1" applyFill="1" applyBorder="1" applyAlignment="1">
      <alignment vertical="top" wrapText="1"/>
    </xf>
    <xf numFmtId="0" fontId="40" fillId="21" borderId="1" xfId="1" applyFont="1" applyFill="1" applyBorder="1" applyAlignment="1">
      <alignment vertical="top" wrapText="1"/>
    </xf>
    <xf numFmtId="0" fontId="15" fillId="17" borderId="1" xfId="1" applyFont="1" applyFill="1" applyBorder="1" applyAlignment="1">
      <alignment horizontal="left" wrapText="1"/>
    </xf>
    <xf numFmtId="0" fontId="6" fillId="17" borderId="1" xfId="1" applyFont="1" applyFill="1" applyBorder="1" applyAlignment="1">
      <alignment vertical="center" wrapText="1"/>
    </xf>
    <xf numFmtId="0" fontId="6" fillId="17" borderId="1" xfId="1" applyFont="1" applyFill="1" applyBorder="1" applyAlignment="1">
      <alignment vertical="center"/>
    </xf>
    <xf numFmtId="165" fontId="4" fillId="17" borderId="1" xfId="1" applyNumberFormat="1" applyFont="1" applyFill="1" applyBorder="1" applyAlignment="1">
      <alignment vertical="center" wrapText="1"/>
    </xf>
    <xf numFmtId="0" fontId="15" fillId="17" borderId="1" xfId="1" applyFont="1" applyFill="1" applyBorder="1" applyAlignment="1">
      <alignment horizontal="left" vertical="center" wrapText="1"/>
    </xf>
    <xf numFmtId="0" fontId="6" fillId="17" borderId="1" xfId="1" applyFont="1" applyFill="1" applyBorder="1" applyAlignment="1">
      <alignment vertical="top" wrapText="1"/>
    </xf>
    <xf numFmtId="0" fontId="43" fillId="8" borderId="1" xfId="0" applyFont="1" applyFill="1" applyBorder="1" applyAlignment="1">
      <alignment vertical="top" wrapText="1"/>
    </xf>
    <xf numFmtId="0" fontId="44" fillId="8" borderId="1" xfId="0" applyFont="1" applyFill="1" applyBorder="1" applyAlignment="1">
      <alignment vertical="top" wrapText="1"/>
    </xf>
    <xf numFmtId="0" fontId="43" fillId="8" borderId="1" xfId="0" applyFont="1" applyFill="1" applyBorder="1"/>
    <xf numFmtId="165" fontId="43" fillId="8" borderId="1" xfId="0" applyNumberFormat="1" applyFont="1" applyFill="1" applyBorder="1"/>
    <xf numFmtId="165" fontId="43" fillId="12" borderId="1" xfId="0" applyNumberFormat="1" applyFont="1" applyFill="1" applyBorder="1"/>
    <xf numFmtId="0" fontId="45" fillId="8" borderId="1" xfId="1" applyFont="1" applyFill="1" applyBorder="1" applyAlignment="1">
      <alignment vertical="top" wrapText="1"/>
    </xf>
    <xf numFmtId="0" fontId="42" fillId="8" borderId="1" xfId="1" applyFont="1" applyFill="1" applyBorder="1" applyAlignment="1">
      <alignment vertical="center" wrapText="1"/>
    </xf>
    <xf numFmtId="0" fontId="46" fillId="8" borderId="1" xfId="1" applyFont="1" applyFill="1" applyBorder="1"/>
    <xf numFmtId="165" fontId="42" fillId="8" borderId="1" xfId="1" applyNumberFormat="1" applyFont="1" applyFill="1" applyBorder="1" applyAlignment="1">
      <alignment vertical="center" wrapText="1"/>
    </xf>
    <xf numFmtId="165" fontId="42" fillId="12" borderId="1" xfId="1" applyNumberFormat="1" applyFont="1" applyFill="1" applyBorder="1" applyAlignment="1">
      <alignment vertical="center" wrapText="1"/>
    </xf>
    <xf numFmtId="0" fontId="47" fillId="17" borderId="1" xfId="1" applyFont="1" applyFill="1" applyBorder="1" applyAlignment="1">
      <alignment vertical="top" wrapText="1"/>
    </xf>
    <xf numFmtId="0" fontId="47" fillId="17" borderId="1" xfId="1" applyFont="1" applyFill="1" applyBorder="1"/>
    <xf numFmtId="165" fontId="47" fillId="17" borderId="1" xfId="1" applyNumberFormat="1" applyFont="1" applyFill="1" applyBorder="1"/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49" fontId="4" fillId="0" borderId="0" xfId="0" applyNumberFormat="1" applyFont="1" applyAlignment="1"/>
    <xf numFmtId="0" fontId="4" fillId="0" borderId="0" xfId="0" applyNumberFormat="1" applyFont="1" applyBorder="1" applyAlignment="1">
      <alignment vertical="top" wrapText="1"/>
    </xf>
    <xf numFmtId="0" fontId="6" fillId="0" borderId="0" xfId="0" applyFont="1" applyAlignment="1"/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Alignment="1">
      <alignment vertical="top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wrapText="1"/>
    </xf>
    <xf numFmtId="0" fontId="7" fillId="0" borderId="0" xfId="1" applyFont="1" applyFill="1" applyAlignment="1">
      <alignment horizontal="center" wrapText="1"/>
    </xf>
    <xf numFmtId="0" fontId="6" fillId="0" borderId="5" xfId="1" applyFont="1" applyFill="1" applyBorder="1" applyAlignment="1">
      <alignment horizontal="left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31" fillId="0" borderId="0" xfId="3" applyNumberFormat="1" applyFont="1" applyBorder="1" applyAlignment="1">
      <alignment horizontal="center"/>
    </xf>
    <xf numFmtId="0" fontId="35" fillId="0" borderId="0" xfId="3" applyNumberFormat="1" applyFont="1" applyBorder="1"/>
    <xf numFmtId="0" fontId="31" fillId="0" borderId="0" xfId="3" applyNumberFormat="1" applyFont="1" applyBorder="1" applyAlignment="1">
      <alignment wrapText="1"/>
    </xf>
    <xf numFmtId="0" fontId="35" fillId="0" borderId="0" xfId="3" applyNumberFormat="1" applyFont="1" applyBorder="1" applyAlignment="1">
      <alignment wrapText="1"/>
    </xf>
    <xf numFmtId="0" fontId="31" fillId="0" borderId="13" xfId="3" applyNumberFormat="1" applyFont="1" applyBorder="1" applyAlignment="1">
      <alignment horizontal="center" wrapText="1"/>
    </xf>
    <xf numFmtId="0" fontId="37" fillId="0" borderId="13" xfId="3" applyNumberFormat="1" applyFont="1" applyBorder="1" applyAlignment="1">
      <alignment wrapText="1"/>
    </xf>
    <xf numFmtId="0" fontId="37" fillId="0" borderId="31" xfId="3" applyNumberFormat="1" applyFont="1" applyBorder="1" applyAlignment="1">
      <alignment horizontal="center" vertical="center"/>
    </xf>
    <xf numFmtId="0" fontId="37" fillId="0" borderId="9" xfId="3" applyNumberFormat="1" applyFont="1" applyBorder="1" applyAlignment="1">
      <alignment horizontal="center" vertical="center"/>
    </xf>
    <xf numFmtId="0" fontId="37" fillId="0" borderId="11" xfId="3" applyNumberFormat="1" applyFont="1" applyBorder="1" applyAlignment="1">
      <alignment horizontal="center" vertical="center"/>
    </xf>
    <xf numFmtId="0" fontId="33" fillId="0" borderId="28" xfId="3" applyNumberFormat="1" applyFont="1" applyBorder="1" applyAlignment="1">
      <alignment horizontal="center" vertical="center"/>
    </xf>
    <xf numFmtId="0" fontId="33" fillId="0" borderId="9" xfId="3" applyNumberFormat="1" applyFont="1" applyBorder="1" applyAlignment="1">
      <alignment horizontal="center" vertical="center"/>
    </xf>
    <xf numFmtId="0" fontId="31" fillId="0" borderId="17" xfId="3" applyNumberFormat="1" applyFont="1" applyBorder="1" applyAlignment="1">
      <alignment horizontal="center" vertical="center" wrapText="1"/>
    </xf>
    <xf numFmtId="0" fontId="37" fillId="0" borderId="27" xfId="3" applyNumberFormat="1" applyFont="1" applyBorder="1" applyAlignment="1">
      <alignment vertical="center"/>
    </xf>
    <xf numFmtId="0" fontId="36" fillId="0" borderId="17" xfId="3" applyNumberFormat="1" applyFont="1" applyBorder="1" applyAlignment="1">
      <alignment horizontal="center" vertical="center"/>
    </xf>
    <xf numFmtId="0" fontId="37" fillId="0" borderId="18" xfId="3" applyNumberFormat="1" applyFont="1" applyBorder="1" applyAlignment="1">
      <alignment vertical="center"/>
    </xf>
    <xf numFmtId="0" fontId="37" fillId="0" borderId="19" xfId="3" applyNumberFormat="1" applyFont="1" applyBorder="1" applyAlignment="1">
      <alignment vertical="center"/>
    </xf>
    <xf numFmtId="0" fontId="31" fillId="0" borderId="9" xfId="3" applyNumberFormat="1" applyFont="1" applyBorder="1" applyAlignment="1">
      <alignment wrapText="1"/>
    </xf>
    <xf numFmtId="0" fontId="37" fillId="0" borderId="9" xfId="3" applyNumberFormat="1" applyFont="1" applyBorder="1" applyAlignment="1">
      <alignment wrapText="1"/>
    </xf>
    <xf numFmtId="0" fontId="31" fillId="0" borderId="17" xfId="3" applyNumberFormat="1" applyFont="1" applyBorder="1" applyAlignment="1">
      <alignment horizontal="center" vertical="center"/>
    </xf>
    <xf numFmtId="0" fontId="37" fillId="0" borderId="23" xfId="3" applyNumberFormat="1" applyFont="1" applyBorder="1" applyAlignment="1">
      <alignment vertical="center"/>
    </xf>
    <xf numFmtId="0" fontId="37" fillId="0" borderId="20" xfId="3" applyNumberFormat="1" applyFont="1" applyBorder="1" applyAlignment="1">
      <alignment vertical="center"/>
    </xf>
    <xf numFmtId="0" fontId="37" fillId="0" borderId="21" xfId="3" applyNumberFormat="1" applyFont="1" applyBorder="1" applyAlignment="1">
      <alignment vertical="center"/>
    </xf>
    <xf numFmtId="0" fontId="37" fillId="0" borderId="24" xfId="3" applyNumberFormat="1" applyFont="1" applyBorder="1" applyAlignment="1">
      <alignment vertical="center"/>
    </xf>
    <xf numFmtId="0" fontId="37" fillId="0" borderId="25" xfId="3" applyNumberFormat="1" applyFont="1" applyBorder="1" applyAlignment="1">
      <alignment vertical="center"/>
    </xf>
    <xf numFmtId="0" fontId="37" fillId="0" borderId="26" xfId="3" applyNumberFormat="1" applyFont="1" applyBorder="1" applyAlignment="1">
      <alignment vertical="center"/>
    </xf>
    <xf numFmtId="0" fontId="31" fillId="0" borderId="22" xfId="3" applyNumberFormat="1" applyFont="1" applyBorder="1" applyAlignment="1">
      <alignment horizontal="center" vertical="center" wrapText="1"/>
    </xf>
    <xf numFmtId="0" fontId="31" fillId="0" borderId="27" xfId="3" applyNumberFormat="1" applyFont="1" applyBorder="1" applyAlignment="1">
      <alignment horizontal="center" vertical="center" wrapText="1"/>
    </xf>
    <xf numFmtId="0" fontId="31" fillId="0" borderId="15" xfId="3" applyNumberFormat="1" applyFont="1" applyBorder="1" applyAlignment="1">
      <alignment horizontal="center" vertical="top" wrapText="1"/>
    </xf>
    <xf numFmtId="0" fontId="35" fillId="0" borderId="15" xfId="3" applyNumberFormat="1" applyFont="1" applyBorder="1" applyAlignment="1">
      <alignment vertical="top" wrapText="1"/>
    </xf>
    <xf numFmtId="0" fontId="31" fillId="0" borderId="13" xfId="3" applyNumberFormat="1" applyFont="1" applyBorder="1" applyAlignment="1">
      <alignment wrapText="1"/>
    </xf>
    <xf numFmtId="0" fontId="31" fillId="0" borderId="0" xfId="3" applyNumberFormat="1" applyFont="1" applyBorder="1"/>
    <xf numFmtId="0" fontId="34" fillId="0" borderId="0" xfId="3" applyNumberFormat="1" applyFont="1" applyBorder="1" applyAlignment="1">
      <alignment horizontal="center" vertical="center"/>
    </xf>
    <xf numFmtId="0" fontId="34" fillId="0" borderId="0" xfId="3" applyNumberFormat="1" applyFont="1" applyBorder="1" applyAlignment="1">
      <alignment horizontal="center" vertical="center" wrapText="1"/>
    </xf>
    <xf numFmtId="0" fontId="36" fillId="0" borderId="0" xfId="3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66FFFF"/>
      <color rgb="FFFFCCFF"/>
      <color rgb="FFFFCC66"/>
      <color rgb="FFFFFF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08"/>
  <sheetViews>
    <sheetView tabSelected="1" view="pageBreakPreview" zoomScale="110" zoomScaleSheetLayoutView="110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K75" sqref="K75"/>
    </sheetView>
  </sheetViews>
  <sheetFormatPr defaultColWidth="9.140625" defaultRowHeight="12.75" x14ac:dyDescent="0.2"/>
  <cols>
    <col min="1" max="1" width="35.140625" style="33" customWidth="1"/>
    <col min="2" max="2" width="8.85546875" style="33" customWidth="1"/>
    <col min="3" max="3" width="8.7109375" style="33" customWidth="1"/>
    <col min="4" max="4" width="7.28515625" style="33" customWidth="1"/>
    <col min="5" max="5" width="1.28515625" style="33" customWidth="1"/>
    <col min="6" max="6" width="12.140625" style="33" hidden="1" customWidth="1"/>
    <col min="7" max="7" width="11.28515625" style="33" hidden="1" customWidth="1"/>
    <col min="8" max="8" width="11.28515625" style="140" hidden="1" customWidth="1"/>
    <col min="9" max="9" width="11.7109375" style="33" hidden="1" customWidth="1"/>
    <col min="10" max="10" width="15.28515625" style="185" customWidth="1"/>
    <col min="11" max="11" width="36.140625" style="185" customWidth="1"/>
    <col min="12" max="12" width="10.85546875" style="33" hidden="1" customWidth="1"/>
    <col min="13" max="13" width="10.28515625" style="33" hidden="1" customWidth="1"/>
    <col min="14" max="14" width="10" style="33" hidden="1" customWidth="1"/>
    <col min="15" max="15" width="0" style="35" hidden="1" customWidth="1"/>
    <col min="16" max="16384" width="9.140625" style="33"/>
  </cols>
  <sheetData>
    <row r="1" spans="1:15" ht="11.25" customHeight="1" x14ac:dyDescent="0.25">
      <c r="A1" s="350" t="s">
        <v>11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5" ht="43.5" customHeight="1" x14ac:dyDescent="0.25">
      <c r="A2" s="350" t="s">
        <v>75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5" ht="16.5" customHeight="1" x14ac:dyDescent="0.25">
      <c r="A3" s="350"/>
      <c r="B3" s="350"/>
      <c r="C3" s="350"/>
      <c r="D3" s="350"/>
      <c r="E3" s="350"/>
      <c r="F3" s="350"/>
      <c r="G3" s="350"/>
      <c r="H3" s="350"/>
      <c r="I3" s="350"/>
      <c r="J3" s="350"/>
      <c r="K3" s="203"/>
      <c r="L3" s="34"/>
      <c r="M3" s="177"/>
      <c r="N3" s="177"/>
      <c r="O3" s="178"/>
    </row>
    <row r="4" spans="1:15" ht="13.15" customHeight="1" x14ac:dyDescent="0.2">
      <c r="A4" s="351" t="s">
        <v>21</v>
      </c>
      <c r="B4" s="351"/>
      <c r="C4" s="351"/>
      <c r="D4" s="351"/>
      <c r="E4" s="351"/>
      <c r="F4" s="351"/>
      <c r="G4" s="351"/>
      <c r="I4" s="36"/>
      <c r="L4" s="34" t="s">
        <v>12</v>
      </c>
      <c r="M4" s="34"/>
      <c r="O4" s="33"/>
    </row>
    <row r="5" spans="1:15" s="41" customFormat="1" ht="43.5" customHeight="1" thickBot="1" x14ac:dyDescent="0.25">
      <c r="A5" s="37" t="s">
        <v>1</v>
      </c>
      <c r="B5" s="352" t="s">
        <v>22</v>
      </c>
      <c r="C5" s="353"/>
      <c r="D5" s="37" t="s">
        <v>23</v>
      </c>
      <c r="E5" s="37" t="s">
        <v>65</v>
      </c>
      <c r="F5" s="37" t="s">
        <v>66</v>
      </c>
      <c r="G5" s="37" t="s">
        <v>20</v>
      </c>
      <c r="H5" s="40" t="s">
        <v>67</v>
      </c>
      <c r="I5" s="37" t="s">
        <v>19</v>
      </c>
      <c r="J5" s="186" t="s">
        <v>68</v>
      </c>
      <c r="K5" s="200"/>
      <c r="L5" s="38" t="s">
        <v>15</v>
      </c>
      <c r="M5" s="39" t="s">
        <v>69</v>
      </c>
      <c r="N5" s="40" t="s">
        <v>71</v>
      </c>
      <c r="O5" s="40" t="s">
        <v>72</v>
      </c>
    </row>
    <row r="6" spans="1:15" s="161" customFormat="1" ht="30.75" thickBot="1" x14ac:dyDescent="0.3">
      <c r="A6" s="155" t="s">
        <v>57</v>
      </c>
      <c r="B6" s="156" t="s">
        <v>30</v>
      </c>
      <c r="C6" s="157"/>
      <c r="D6" s="158"/>
      <c r="E6" s="159">
        <f t="shared" ref="E6:J6" si="0">SUM(E7:E7)</f>
        <v>23184.6</v>
      </c>
      <c r="F6" s="159">
        <f t="shared" si="0"/>
        <v>3253.6</v>
      </c>
      <c r="G6" s="159">
        <f t="shared" si="0"/>
        <v>-695.6</v>
      </c>
      <c r="H6" s="159">
        <f t="shared" si="0"/>
        <v>8353.3000000000011</v>
      </c>
      <c r="I6" s="159">
        <f t="shared" si="0"/>
        <v>4415.0000000000009</v>
      </c>
      <c r="J6" s="195">
        <f t="shared" si="0"/>
        <v>3312.4400000000005</v>
      </c>
      <c r="K6" s="195"/>
      <c r="L6" s="159">
        <f>SUM(L7:L7)</f>
        <v>-1188.8600000000001</v>
      </c>
      <c r="M6" s="159">
        <f>SUM(M7:M7)</f>
        <v>-19549.159999999996</v>
      </c>
      <c r="N6" s="159">
        <f>SUM(N7:N7)</f>
        <v>27427.34</v>
      </c>
      <c r="O6" s="160">
        <f>SUM(O7:O7)</f>
        <v>27427.34</v>
      </c>
    </row>
    <row r="7" spans="1:15" ht="18.75" customHeight="1" thickBot="1" x14ac:dyDescent="0.25">
      <c r="A7" s="179" t="s">
        <v>114</v>
      </c>
      <c r="B7" s="182"/>
      <c r="C7" s="179"/>
      <c r="D7" s="180"/>
      <c r="E7" s="181">
        <f t="shared" ref="E7:J7" si="1">E9+E17+E114+E121+E129</f>
        <v>23184.6</v>
      </c>
      <c r="F7" s="181">
        <f t="shared" si="1"/>
        <v>3253.6</v>
      </c>
      <c r="G7" s="181">
        <f t="shared" si="1"/>
        <v>-695.6</v>
      </c>
      <c r="H7" s="181">
        <f t="shared" si="1"/>
        <v>8353.3000000000011</v>
      </c>
      <c r="I7" s="181">
        <f t="shared" si="1"/>
        <v>4415.0000000000009</v>
      </c>
      <c r="J7" s="196">
        <f t="shared" si="1"/>
        <v>3312.4400000000005</v>
      </c>
      <c r="K7" s="196"/>
      <c r="L7" s="181">
        <f>L9+L17+L114+L121+L129</f>
        <v>-1188.8600000000001</v>
      </c>
      <c r="M7" s="181">
        <f>M9+M17+M114+M121+M129</f>
        <v>-19549.159999999996</v>
      </c>
      <c r="N7" s="181">
        <f>N9+N17+N114+N121+N129</f>
        <v>27427.34</v>
      </c>
      <c r="O7" s="181">
        <f>O9+O17+O114+O121+O129</f>
        <v>27427.34</v>
      </c>
    </row>
    <row r="8" spans="1:15" ht="15.75" thickBot="1" x14ac:dyDescent="0.25">
      <c r="A8" s="42" t="s">
        <v>32</v>
      </c>
      <c r="B8" s="120">
        <v>612</v>
      </c>
      <c r="C8" s="102"/>
      <c r="D8" s="103"/>
      <c r="E8" s="43">
        <f t="shared" ref="E8:J8" si="2">SUM(E9:E9)</f>
        <v>336</v>
      </c>
      <c r="F8" s="43">
        <f t="shared" si="2"/>
        <v>511</v>
      </c>
      <c r="G8" s="43">
        <f t="shared" si="2"/>
        <v>-175</v>
      </c>
      <c r="H8" s="141">
        <f t="shared" si="2"/>
        <v>1013</v>
      </c>
      <c r="I8" s="43">
        <f t="shared" si="2"/>
        <v>1013</v>
      </c>
      <c r="J8" s="187">
        <f t="shared" si="2"/>
        <v>986</v>
      </c>
      <c r="K8" s="187"/>
      <c r="L8" s="43">
        <f>SUM(L9:L9)</f>
        <v>-27</v>
      </c>
      <c r="M8" s="43">
        <f>SUM(M9:M9)</f>
        <v>650</v>
      </c>
      <c r="N8" s="43">
        <f>SUM(N9:N9)</f>
        <v>573.4</v>
      </c>
      <c r="O8" s="43">
        <f>SUM(O9:O9)</f>
        <v>573.4</v>
      </c>
    </row>
    <row r="9" spans="1:15" ht="19.5" customHeight="1" x14ac:dyDescent="0.2">
      <c r="A9" s="104" t="s">
        <v>114</v>
      </c>
      <c r="B9" s="104"/>
      <c r="C9" s="104"/>
      <c r="D9" s="105"/>
      <c r="E9" s="106">
        <f>E11+E13+E15</f>
        <v>336</v>
      </c>
      <c r="F9" s="106">
        <f>F11+F13+F15</f>
        <v>511</v>
      </c>
      <c r="G9" s="106">
        <f>E9-F9</f>
        <v>-175</v>
      </c>
      <c r="H9" s="151">
        <f>H11+H13+H15</f>
        <v>1013</v>
      </c>
      <c r="I9" s="106">
        <f>I11+I13+I15</f>
        <v>1013</v>
      </c>
      <c r="J9" s="196">
        <f>J11+J13+J15</f>
        <v>986</v>
      </c>
      <c r="K9" s="196"/>
      <c r="L9" s="106">
        <f>L11+L13+L15</f>
        <v>-27</v>
      </c>
      <c r="M9" s="106">
        <f>M11+M13+M15</f>
        <v>650</v>
      </c>
      <c r="N9" s="106">
        <f>N11+N13+N15</f>
        <v>573.4</v>
      </c>
      <c r="O9" s="106">
        <f>O11+O13+O15</f>
        <v>573.4</v>
      </c>
    </row>
    <row r="10" spans="1:15" x14ac:dyDescent="0.2">
      <c r="A10" s="251" t="s">
        <v>7</v>
      </c>
      <c r="B10" s="252"/>
      <c r="C10" s="252"/>
      <c r="D10" s="253"/>
      <c r="E10" s="254">
        <f t="shared" ref="E10:J10" si="3">SUM(E11:E11)</f>
        <v>300</v>
      </c>
      <c r="F10" s="254">
        <f t="shared" si="3"/>
        <v>475</v>
      </c>
      <c r="G10" s="254">
        <f t="shared" si="3"/>
        <v>-175</v>
      </c>
      <c r="H10" s="254">
        <f t="shared" si="3"/>
        <v>977</v>
      </c>
      <c r="I10" s="254">
        <f t="shared" si="3"/>
        <v>977</v>
      </c>
      <c r="J10" s="254">
        <f t="shared" si="3"/>
        <v>950</v>
      </c>
      <c r="K10" s="190"/>
      <c r="L10" s="90">
        <f>SUM(L11:L11)</f>
        <v>-27</v>
      </c>
      <c r="M10" s="90">
        <f>SUM(M11:M11)</f>
        <v>650</v>
      </c>
      <c r="N10" s="90">
        <f>SUM(N11:N11)</f>
        <v>537.4</v>
      </c>
      <c r="O10" s="90">
        <f>SUM(O11:O11)</f>
        <v>537.4</v>
      </c>
    </row>
    <row r="11" spans="1:15" ht="15" customHeight="1" x14ac:dyDescent="0.2">
      <c r="A11" s="97" t="s">
        <v>114</v>
      </c>
      <c r="B11" s="97"/>
      <c r="C11" s="97"/>
      <c r="D11" s="56"/>
      <c r="E11" s="81">
        <v>300</v>
      </c>
      <c r="F11" s="81">
        <v>475</v>
      </c>
      <c r="G11" s="81">
        <f>E11-F11</f>
        <v>-175</v>
      </c>
      <c r="H11" s="150">
        <v>977</v>
      </c>
      <c r="I11" s="81">
        <f>H11</f>
        <v>977</v>
      </c>
      <c r="J11" s="194">
        <v>950</v>
      </c>
      <c r="K11" s="194"/>
      <c r="L11" s="49">
        <f t="shared" ref="L11" si="4">J11-I11</f>
        <v>-27</v>
      </c>
      <c r="M11" s="49">
        <f t="shared" ref="M11" si="5">J11-E11</f>
        <v>650</v>
      </c>
      <c r="N11" s="55">
        <v>537.4</v>
      </c>
      <c r="O11" s="55">
        <v>537.4</v>
      </c>
    </row>
    <row r="12" spans="1:15" ht="25.5" x14ac:dyDescent="0.2">
      <c r="A12" s="47" t="s">
        <v>61</v>
      </c>
      <c r="B12" s="97"/>
      <c r="C12" s="97"/>
      <c r="D12" s="56"/>
      <c r="E12" s="90">
        <f t="shared" ref="E12:J12" si="6">SUM(E13:E13)</f>
        <v>0</v>
      </c>
      <c r="F12" s="90">
        <f t="shared" si="6"/>
        <v>0</v>
      </c>
      <c r="G12" s="90">
        <f t="shared" si="6"/>
        <v>0</v>
      </c>
      <c r="H12" s="145">
        <f t="shared" si="6"/>
        <v>0</v>
      </c>
      <c r="I12" s="90">
        <f t="shared" si="6"/>
        <v>0</v>
      </c>
      <c r="J12" s="190">
        <f t="shared" si="6"/>
        <v>0</v>
      </c>
      <c r="K12" s="190"/>
      <c r="L12" s="90">
        <f>SUM(L13:L13)</f>
        <v>0</v>
      </c>
      <c r="M12" s="90">
        <f>SUM(M13:M13)</f>
        <v>0</v>
      </c>
      <c r="N12" s="90">
        <f>SUM(N13:N13)</f>
        <v>0</v>
      </c>
      <c r="O12" s="90">
        <f>SUM(O13:O13)</f>
        <v>0</v>
      </c>
    </row>
    <row r="13" spans="1:15" x14ac:dyDescent="0.2">
      <c r="A13" s="97" t="s">
        <v>114</v>
      </c>
      <c r="B13" s="97"/>
      <c r="C13" s="97"/>
      <c r="D13" s="56"/>
      <c r="E13" s="81">
        <v>0</v>
      </c>
      <c r="F13" s="81">
        <v>0</v>
      </c>
      <c r="G13" s="81">
        <f>E13-F13</f>
        <v>0</v>
      </c>
      <c r="H13" s="150">
        <v>0</v>
      </c>
      <c r="I13" s="81">
        <f t="shared" ref="I13" si="7">H13</f>
        <v>0</v>
      </c>
      <c r="J13" s="194">
        <v>0</v>
      </c>
      <c r="K13" s="194"/>
      <c r="L13" s="49">
        <f t="shared" ref="L13" si="8">J13-I13</f>
        <v>0</v>
      </c>
      <c r="M13" s="49">
        <f t="shared" ref="M13" si="9">J13-E13</f>
        <v>0</v>
      </c>
      <c r="N13" s="81">
        <v>0</v>
      </c>
      <c r="O13" s="81">
        <v>0</v>
      </c>
    </row>
    <row r="14" spans="1:15" x14ac:dyDescent="0.2">
      <c r="A14" s="255" t="s">
        <v>34</v>
      </c>
      <c r="B14" s="252"/>
      <c r="C14" s="252"/>
      <c r="D14" s="253"/>
      <c r="E14" s="254">
        <f t="shared" ref="E14:J14" si="10">SUM(E15:E15)</f>
        <v>36</v>
      </c>
      <c r="F14" s="254">
        <f t="shared" si="10"/>
        <v>36</v>
      </c>
      <c r="G14" s="254">
        <f t="shared" si="10"/>
        <v>0</v>
      </c>
      <c r="H14" s="254">
        <f t="shared" si="10"/>
        <v>36</v>
      </c>
      <c r="I14" s="254">
        <f t="shared" si="10"/>
        <v>36</v>
      </c>
      <c r="J14" s="254">
        <f t="shared" si="10"/>
        <v>36</v>
      </c>
      <c r="K14" s="190"/>
      <c r="L14" s="90">
        <f>SUM(L15:L15)</f>
        <v>0</v>
      </c>
      <c r="M14" s="90">
        <f>SUM(M15:M15)</f>
        <v>0</v>
      </c>
      <c r="N14" s="90">
        <f>SUM(N15:N15)</f>
        <v>36</v>
      </c>
      <c r="O14" s="90">
        <f>SUM(O15:O15)</f>
        <v>36</v>
      </c>
    </row>
    <row r="15" spans="1:15" ht="13.5" thickBot="1" x14ac:dyDescent="0.25">
      <c r="A15" s="97" t="s">
        <v>114</v>
      </c>
      <c r="B15" s="97"/>
      <c r="C15" s="97"/>
      <c r="D15" s="56"/>
      <c r="E15" s="81">
        <v>36</v>
      </c>
      <c r="F15" s="81">
        <v>36</v>
      </c>
      <c r="G15" s="81">
        <f>E15-F15</f>
        <v>0</v>
      </c>
      <c r="H15" s="150">
        <v>36</v>
      </c>
      <c r="I15" s="81">
        <f t="shared" ref="I15" si="11">H15</f>
        <v>36</v>
      </c>
      <c r="J15" s="194">
        <v>36</v>
      </c>
      <c r="K15" s="194"/>
      <c r="L15" s="49">
        <f t="shared" ref="L15" si="12">J15-I15</f>
        <v>0</v>
      </c>
      <c r="M15" s="49">
        <f t="shared" ref="M15" si="13">J15-E15</f>
        <v>0</v>
      </c>
      <c r="N15" s="81">
        <v>36</v>
      </c>
      <c r="O15" s="81">
        <v>36</v>
      </c>
    </row>
    <row r="16" spans="1:15" ht="30.75" thickBot="1" x14ac:dyDescent="0.3">
      <c r="A16" s="115" t="s">
        <v>57</v>
      </c>
      <c r="B16" s="116" t="s">
        <v>30</v>
      </c>
      <c r="C16" s="117"/>
      <c r="D16" s="118"/>
      <c r="E16" s="119">
        <f t="shared" ref="E16:J16" si="14">SUM(E17:E17)</f>
        <v>22571.9</v>
      </c>
      <c r="F16" s="119">
        <f t="shared" si="14"/>
        <v>2477.1</v>
      </c>
      <c r="G16" s="119">
        <f t="shared" si="14"/>
        <v>-531.80000000000007</v>
      </c>
      <c r="H16" s="119">
        <f t="shared" si="14"/>
        <v>3157.7000000000003</v>
      </c>
      <c r="I16" s="119">
        <f t="shared" si="14"/>
        <v>3157.7000000000003</v>
      </c>
      <c r="J16" s="195">
        <f t="shared" si="14"/>
        <v>2082.1400000000003</v>
      </c>
      <c r="K16" s="195"/>
      <c r="L16" s="119">
        <f>SUM(L17:L17)</f>
        <v>-1161.8600000000001</v>
      </c>
      <c r="M16" s="119">
        <f>SUM(M17:M17)</f>
        <v>-20166.759999999998</v>
      </c>
      <c r="N16" s="119">
        <f>SUM(N17:N17)</f>
        <v>26586.14</v>
      </c>
      <c r="O16" s="119">
        <f>SUM(O17:O17)</f>
        <v>26586.14</v>
      </c>
    </row>
    <row r="17" spans="1:15" x14ac:dyDescent="0.2">
      <c r="A17" s="179" t="s">
        <v>114</v>
      </c>
      <c r="B17" s="182">
        <v>611</v>
      </c>
      <c r="C17" s="179"/>
      <c r="D17" s="180"/>
      <c r="E17" s="181">
        <f t="shared" ref="E17:J17" si="15">E19+E45+E87+E90+E106</f>
        <v>22571.9</v>
      </c>
      <c r="F17" s="181">
        <f t="shared" si="15"/>
        <v>2477.1</v>
      </c>
      <c r="G17" s="181">
        <f t="shared" si="15"/>
        <v>-531.80000000000007</v>
      </c>
      <c r="H17" s="181">
        <f t="shared" si="15"/>
        <v>3157.7000000000003</v>
      </c>
      <c r="I17" s="181">
        <f t="shared" si="15"/>
        <v>3157.7000000000003</v>
      </c>
      <c r="J17" s="196">
        <f t="shared" si="15"/>
        <v>2082.1400000000003</v>
      </c>
      <c r="K17" s="196"/>
      <c r="L17" s="181">
        <f>L19+L45+L87+L90+L106</f>
        <v>-1161.8600000000001</v>
      </c>
      <c r="M17" s="181">
        <f>M19+M45+M87+M90+M106</f>
        <v>-20166.759999999998</v>
      </c>
      <c r="N17" s="181">
        <f>N19+N45+N87+N90+N106</f>
        <v>26586.14</v>
      </c>
      <c r="O17" s="181">
        <f>O19+O45+O87+O90+O106</f>
        <v>26586.14</v>
      </c>
    </row>
    <row r="18" spans="1:15" ht="25.5" x14ac:dyDescent="0.2">
      <c r="A18" s="50" t="s">
        <v>0</v>
      </c>
      <c r="B18" s="47"/>
      <c r="C18" s="97"/>
      <c r="D18" s="59">
        <v>210</v>
      </c>
      <c r="E18" s="90">
        <f t="shared" ref="E18:J18" si="16">SUM(E19:E19)</f>
        <v>20626.599999999999</v>
      </c>
      <c r="F18" s="90">
        <f t="shared" si="16"/>
        <v>0</v>
      </c>
      <c r="G18" s="90">
        <f t="shared" si="16"/>
        <v>0</v>
      </c>
      <c r="H18" s="145">
        <f t="shared" si="16"/>
        <v>0</v>
      </c>
      <c r="I18" s="90">
        <f t="shared" si="16"/>
        <v>0</v>
      </c>
      <c r="J18" s="190">
        <f t="shared" si="16"/>
        <v>0</v>
      </c>
      <c r="K18" s="190"/>
      <c r="L18" s="90">
        <f>SUM(L19:L19)</f>
        <v>-86.299999999999983</v>
      </c>
      <c r="M18" s="90">
        <f>SUM(M19:M19)</f>
        <v>-20303.599999999999</v>
      </c>
      <c r="N18" s="90">
        <f>SUM(N19:N19)</f>
        <v>24500.6</v>
      </c>
      <c r="O18" s="90">
        <f>SUM(O19:O19)</f>
        <v>24500.6</v>
      </c>
    </row>
    <row r="19" spans="1:15" x14ac:dyDescent="0.2">
      <c r="A19" s="97" t="s">
        <v>114</v>
      </c>
      <c r="B19" s="50"/>
      <c r="C19" s="48"/>
      <c r="D19" s="59"/>
      <c r="E19" s="81">
        <f>E21+E23+E35+E43</f>
        <v>20626.599999999999</v>
      </c>
      <c r="F19" s="81"/>
      <c r="G19" s="81"/>
      <c r="H19" s="150"/>
      <c r="I19" s="81"/>
      <c r="J19" s="194"/>
      <c r="K19" s="194"/>
      <c r="L19" s="81">
        <f>L21+L23+L35+L43</f>
        <v>-86.299999999999983</v>
      </c>
      <c r="M19" s="81">
        <f>M21+M23+M35+M43</f>
        <v>-20303.599999999999</v>
      </c>
      <c r="N19" s="150">
        <f>N21+N23+N35+N43</f>
        <v>24500.6</v>
      </c>
      <c r="O19" s="150">
        <f>O21+O23+O35+O43</f>
        <v>24500.6</v>
      </c>
    </row>
    <row r="20" spans="1:15" x14ac:dyDescent="0.2">
      <c r="A20" s="50" t="s">
        <v>2</v>
      </c>
      <c r="B20" s="121">
        <v>611</v>
      </c>
      <c r="C20" s="48">
        <v>111</v>
      </c>
      <c r="D20" s="59">
        <v>211</v>
      </c>
      <c r="E20" s="90">
        <f t="shared" ref="E20:J20" si="17">SUM(E21:E21)</f>
        <v>15763.7</v>
      </c>
      <c r="F20" s="90">
        <f t="shared" si="17"/>
        <v>0</v>
      </c>
      <c r="G20" s="90">
        <f t="shared" si="17"/>
        <v>0</v>
      </c>
      <c r="H20" s="145">
        <f t="shared" si="17"/>
        <v>0</v>
      </c>
      <c r="I20" s="90">
        <f t="shared" si="17"/>
        <v>0</v>
      </c>
      <c r="J20" s="190">
        <f t="shared" si="17"/>
        <v>0</v>
      </c>
      <c r="K20" s="190"/>
      <c r="L20" s="90">
        <f>SUM(L21:L21)</f>
        <v>0</v>
      </c>
      <c r="M20" s="90">
        <f>SUM(M21:M21)</f>
        <v>-15763.7</v>
      </c>
      <c r="N20" s="145">
        <f>SUM(N21:N21)</f>
        <v>18577.3</v>
      </c>
      <c r="O20" s="145">
        <f>SUM(O21:O21)</f>
        <v>18577.3</v>
      </c>
    </row>
    <row r="21" spans="1:15" x14ac:dyDescent="0.2">
      <c r="A21" s="97" t="s">
        <v>114</v>
      </c>
      <c r="B21" s="97"/>
      <c r="C21" s="56"/>
      <c r="D21" s="56"/>
      <c r="E21" s="81">
        <f>15763.7</f>
        <v>15763.7</v>
      </c>
      <c r="F21" s="81"/>
      <c r="G21" s="81"/>
      <c r="H21" s="150"/>
      <c r="I21" s="81"/>
      <c r="J21" s="194"/>
      <c r="K21" s="194"/>
      <c r="L21" s="49">
        <f t="shared" ref="L21" si="18">J21-I21</f>
        <v>0</v>
      </c>
      <c r="M21" s="49">
        <f t="shared" ref="M21" si="19">J21-E21</f>
        <v>-15763.7</v>
      </c>
      <c r="N21" s="150">
        <v>18577.3</v>
      </c>
      <c r="O21" s="150">
        <v>18577.3</v>
      </c>
    </row>
    <row r="22" spans="1:15" ht="22.5" customHeight="1" x14ac:dyDescent="0.2">
      <c r="A22" s="57" t="s">
        <v>77</v>
      </c>
      <c r="B22" s="52" t="s">
        <v>76</v>
      </c>
      <c r="C22" s="58">
        <v>112</v>
      </c>
      <c r="D22" s="56"/>
      <c r="E22" s="73">
        <f t="shared" ref="E22:J22" si="20">SUM(E23:E23)</f>
        <v>78.400000000000006</v>
      </c>
      <c r="F22" s="73">
        <f t="shared" si="20"/>
        <v>74.5</v>
      </c>
      <c r="G22" s="73">
        <f t="shared" si="20"/>
        <v>-9.2999999999999989</v>
      </c>
      <c r="H22" s="149">
        <f t="shared" si="20"/>
        <v>127.89999999999999</v>
      </c>
      <c r="I22" s="73">
        <f t="shared" si="20"/>
        <v>127.89999999999999</v>
      </c>
      <c r="J22" s="193">
        <f t="shared" si="20"/>
        <v>80</v>
      </c>
      <c r="K22" s="193"/>
      <c r="L22" s="73">
        <f>SUM(L23:L23)</f>
        <v>-37.9</v>
      </c>
      <c r="M22" s="73">
        <f>SUM(M23:M23)</f>
        <v>11.6</v>
      </c>
      <c r="N22" s="149">
        <f>SUM(N23:N23)</f>
        <v>80</v>
      </c>
      <c r="O22" s="149">
        <f>SUM(O23:O23)</f>
        <v>80</v>
      </c>
    </row>
    <row r="23" spans="1:15" ht="17.25" customHeight="1" x14ac:dyDescent="0.2">
      <c r="A23" s="97" t="s">
        <v>114</v>
      </c>
      <c r="B23" s="52"/>
      <c r="C23" s="58"/>
      <c r="D23" s="56"/>
      <c r="E23" s="81">
        <f>E25+E27+E29+E31+E33</f>
        <v>78.400000000000006</v>
      </c>
      <c r="F23" s="81">
        <f>F25+F27+F29+F31+F33</f>
        <v>74.5</v>
      </c>
      <c r="G23" s="81">
        <f>G25+G27+G29+G31+G33</f>
        <v>-9.2999999999999989</v>
      </c>
      <c r="H23" s="150">
        <f>H25+H27+H29+H31+H33</f>
        <v>127.89999999999999</v>
      </c>
      <c r="I23" s="81">
        <f t="shared" ref="I23" si="21">H23</f>
        <v>127.89999999999999</v>
      </c>
      <c r="J23" s="194">
        <v>80</v>
      </c>
      <c r="K23" s="194"/>
      <c r="L23" s="81">
        <f>L25+L27+L29+L31+L33</f>
        <v>-37.9</v>
      </c>
      <c r="M23" s="81">
        <f>M25+M27+M29+M31+M33</f>
        <v>11.6</v>
      </c>
      <c r="N23" s="150">
        <v>80</v>
      </c>
      <c r="O23" s="150">
        <v>80</v>
      </c>
    </row>
    <row r="24" spans="1:15" ht="54.75" customHeight="1" x14ac:dyDescent="0.2">
      <c r="A24" s="61" t="s">
        <v>78</v>
      </c>
      <c r="B24" s="52" t="s">
        <v>76</v>
      </c>
      <c r="C24" s="62"/>
      <c r="D24" s="63">
        <v>212</v>
      </c>
      <c r="E24" s="90">
        <f t="shared" ref="E24:J24" si="22">SUM(E25:E25)</f>
        <v>14.4</v>
      </c>
      <c r="F24" s="90">
        <f t="shared" si="22"/>
        <v>12.3</v>
      </c>
      <c r="G24" s="90">
        <f t="shared" si="22"/>
        <v>2.0999999999999996</v>
      </c>
      <c r="H24" s="145">
        <f t="shared" si="22"/>
        <v>21.6</v>
      </c>
      <c r="I24" s="90">
        <f t="shared" si="22"/>
        <v>21.6</v>
      </c>
      <c r="J24" s="190">
        <f t="shared" si="22"/>
        <v>20</v>
      </c>
      <c r="K24" s="190"/>
      <c r="L24" s="90">
        <f>SUM(L25:L25)</f>
        <v>-1.6000000000000014</v>
      </c>
      <c r="M24" s="90">
        <f>SUM(M25:M25)</f>
        <v>5.6</v>
      </c>
      <c r="N24" s="145">
        <f>SUM(N25:N25)</f>
        <v>20</v>
      </c>
      <c r="O24" s="145">
        <f>SUM(O25:O25)</f>
        <v>20</v>
      </c>
    </row>
    <row r="25" spans="1:15" ht="18" customHeight="1" x14ac:dyDescent="0.2">
      <c r="A25" s="97" t="s">
        <v>114</v>
      </c>
      <c r="B25" s="52"/>
      <c r="C25" s="62"/>
      <c r="D25" s="63"/>
      <c r="E25" s="81">
        <v>14.4</v>
      </c>
      <c r="F25" s="81">
        <v>12.3</v>
      </c>
      <c r="G25" s="81">
        <f>E25-F25</f>
        <v>2.0999999999999996</v>
      </c>
      <c r="H25" s="150">
        <v>21.6</v>
      </c>
      <c r="I25" s="81">
        <f t="shared" ref="I25" si="23">H25</f>
        <v>21.6</v>
      </c>
      <c r="J25" s="194">
        <v>20</v>
      </c>
      <c r="K25" s="194"/>
      <c r="L25" s="49">
        <f t="shared" ref="L25" si="24">J25-I25</f>
        <v>-1.6000000000000014</v>
      </c>
      <c r="M25" s="49">
        <f t="shared" ref="M25" si="25">J25-E25</f>
        <v>5.6</v>
      </c>
      <c r="N25" s="150">
        <v>20</v>
      </c>
      <c r="O25" s="150">
        <v>20</v>
      </c>
    </row>
    <row r="26" spans="1:15" ht="51.75" customHeight="1" x14ac:dyDescent="0.2">
      <c r="A26" s="61" t="s">
        <v>24</v>
      </c>
      <c r="B26" s="52" t="s">
        <v>76</v>
      </c>
      <c r="C26" s="62"/>
      <c r="D26" s="63">
        <v>226</v>
      </c>
      <c r="E26" s="90">
        <f t="shared" ref="E26:J26" si="26">SUM(E27:E27)</f>
        <v>34</v>
      </c>
      <c r="F26" s="90">
        <f t="shared" si="26"/>
        <v>40.4</v>
      </c>
      <c r="G26" s="90">
        <f t="shared" si="26"/>
        <v>-6.3999999999999986</v>
      </c>
      <c r="H26" s="145">
        <f t="shared" si="26"/>
        <v>51</v>
      </c>
      <c r="I26" s="90">
        <f t="shared" si="26"/>
        <v>51</v>
      </c>
      <c r="J26" s="190">
        <f t="shared" si="26"/>
        <v>35</v>
      </c>
      <c r="K26" s="190"/>
      <c r="L26" s="90">
        <f>SUM(L27:L27)</f>
        <v>-16</v>
      </c>
      <c r="M26" s="90">
        <f>SUM(M27:M27)</f>
        <v>1</v>
      </c>
      <c r="N26" s="145">
        <f>SUM(N27:N27)</f>
        <v>35</v>
      </c>
      <c r="O26" s="145">
        <f>SUM(O27:O27)</f>
        <v>35</v>
      </c>
    </row>
    <row r="27" spans="1:15" ht="18" customHeight="1" x14ac:dyDescent="0.2">
      <c r="A27" s="97" t="s">
        <v>114</v>
      </c>
      <c r="B27" s="52"/>
      <c r="C27" s="62"/>
      <c r="D27" s="63"/>
      <c r="E27" s="81">
        <v>34</v>
      </c>
      <c r="F27" s="81">
        <v>40.4</v>
      </c>
      <c r="G27" s="81">
        <f>E27-F27</f>
        <v>-6.3999999999999986</v>
      </c>
      <c r="H27" s="150">
        <v>51</v>
      </c>
      <c r="I27" s="81">
        <f t="shared" ref="I27" si="27">H27</f>
        <v>51</v>
      </c>
      <c r="J27" s="194">
        <v>35</v>
      </c>
      <c r="K27" s="194"/>
      <c r="L27" s="49">
        <f t="shared" ref="L27" si="28">J27-I27</f>
        <v>-16</v>
      </c>
      <c r="M27" s="49">
        <f t="shared" ref="M27" si="29">J27-E27</f>
        <v>1</v>
      </c>
      <c r="N27" s="150">
        <v>35</v>
      </c>
      <c r="O27" s="150">
        <v>35</v>
      </c>
    </row>
    <row r="28" spans="1:15" ht="51" x14ac:dyDescent="0.2">
      <c r="A28" s="66" t="s">
        <v>79</v>
      </c>
      <c r="B28" s="52" t="s">
        <v>76</v>
      </c>
      <c r="C28" s="65"/>
      <c r="D28" s="63">
        <v>226</v>
      </c>
      <c r="E28" s="90">
        <f t="shared" ref="E28:J28" si="30">SUM(E29:E29)</f>
        <v>30</v>
      </c>
      <c r="F28" s="90">
        <f t="shared" si="30"/>
        <v>16.8</v>
      </c>
      <c r="G28" s="90">
        <f t="shared" si="30"/>
        <v>0</v>
      </c>
      <c r="H28" s="145">
        <f t="shared" si="30"/>
        <v>55.3</v>
      </c>
      <c r="I28" s="90">
        <f t="shared" si="30"/>
        <v>55.3</v>
      </c>
      <c r="J28" s="190">
        <f t="shared" si="30"/>
        <v>35</v>
      </c>
      <c r="K28" s="190"/>
      <c r="L28" s="90">
        <f>SUM(L29:L29)</f>
        <v>-20.299999999999997</v>
      </c>
      <c r="M28" s="90">
        <f>SUM(M29:M29)</f>
        <v>5</v>
      </c>
      <c r="N28" s="145">
        <f>SUM(N29:N29)</f>
        <v>35</v>
      </c>
      <c r="O28" s="145">
        <f>SUM(O29:O29)</f>
        <v>35</v>
      </c>
    </row>
    <row r="29" spans="1:15" ht="17.25" customHeight="1" x14ac:dyDescent="0.2">
      <c r="A29" s="97" t="s">
        <v>114</v>
      </c>
      <c r="B29" s="52"/>
      <c r="C29" s="65"/>
      <c r="D29" s="63"/>
      <c r="E29" s="81">
        <v>30</v>
      </c>
      <c r="F29" s="81">
        <v>16.8</v>
      </c>
      <c r="G29" s="81">
        <v>0</v>
      </c>
      <c r="H29" s="150">
        <v>55.3</v>
      </c>
      <c r="I29" s="81">
        <f t="shared" ref="I29" si="31">H29</f>
        <v>55.3</v>
      </c>
      <c r="J29" s="194">
        <v>35</v>
      </c>
      <c r="K29" s="194"/>
      <c r="L29" s="49">
        <f t="shared" ref="L29" si="32">J29-I29</f>
        <v>-20.299999999999997</v>
      </c>
      <c r="M29" s="49">
        <f t="shared" ref="M29" si="33">J29-E29</f>
        <v>5</v>
      </c>
      <c r="N29" s="150">
        <v>35</v>
      </c>
      <c r="O29" s="150">
        <v>35</v>
      </c>
    </row>
    <row r="30" spans="1:15" ht="38.25" x14ac:dyDescent="0.2">
      <c r="A30" s="66" t="s">
        <v>113</v>
      </c>
      <c r="B30" s="52"/>
      <c r="C30" s="65"/>
      <c r="D30" s="63">
        <v>266</v>
      </c>
      <c r="E30" s="90">
        <f t="shared" ref="E30:J30" si="34">SUM(E31:E31)</f>
        <v>0</v>
      </c>
      <c r="F30" s="90">
        <f t="shared" si="34"/>
        <v>0</v>
      </c>
      <c r="G30" s="90">
        <f t="shared" si="34"/>
        <v>0</v>
      </c>
      <c r="H30" s="145">
        <f t="shared" si="34"/>
        <v>0</v>
      </c>
      <c r="I30" s="90">
        <f t="shared" si="34"/>
        <v>0</v>
      </c>
      <c r="J30" s="190">
        <f t="shared" si="34"/>
        <v>0</v>
      </c>
      <c r="K30" s="190"/>
      <c r="L30" s="90">
        <f>SUM(L31:L31)</f>
        <v>0</v>
      </c>
      <c r="M30" s="90">
        <f>SUM(M31:M31)</f>
        <v>0</v>
      </c>
      <c r="N30" s="145">
        <f>SUM(N31:N31)</f>
        <v>0</v>
      </c>
      <c r="O30" s="145">
        <f>SUM(O31:O31)</f>
        <v>0</v>
      </c>
    </row>
    <row r="31" spans="1:15" ht="18" customHeight="1" x14ac:dyDescent="0.2">
      <c r="A31" s="97" t="s">
        <v>114</v>
      </c>
      <c r="B31" s="52"/>
      <c r="C31" s="65"/>
      <c r="D31" s="63"/>
      <c r="E31" s="81">
        <v>0</v>
      </c>
      <c r="F31" s="81">
        <v>0</v>
      </c>
      <c r="G31" s="81">
        <f>E31-F31</f>
        <v>0</v>
      </c>
      <c r="H31" s="150">
        <v>0</v>
      </c>
      <c r="I31" s="81">
        <f t="shared" ref="I31" si="35">H31</f>
        <v>0</v>
      </c>
      <c r="J31" s="194">
        <v>0</v>
      </c>
      <c r="K31" s="194"/>
      <c r="L31" s="49">
        <f t="shared" ref="L31" si="36">J31-I31</f>
        <v>0</v>
      </c>
      <c r="M31" s="49">
        <f t="shared" ref="M31" si="37">J31-E31</f>
        <v>0</v>
      </c>
      <c r="N31" s="150">
        <v>0</v>
      </c>
      <c r="O31" s="150">
        <v>0</v>
      </c>
    </row>
    <row r="32" spans="1:15" ht="33.75" customHeight="1" x14ac:dyDescent="0.2">
      <c r="A32" s="61" t="s">
        <v>80</v>
      </c>
      <c r="B32" s="52" t="s">
        <v>76</v>
      </c>
      <c r="C32" s="65"/>
      <c r="D32" s="69">
        <v>222</v>
      </c>
      <c r="E32" s="90">
        <f t="shared" ref="E32:J32" si="38">SUM(E33:E33)</f>
        <v>0</v>
      </c>
      <c r="F32" s="90">
        <f t="shared" si="38"/>
        <v>5</v>
      </c>
      <c r="G32" s="90">
        <f t="shared" si="38"/>
        <v>-5</v>
      </c>
      <c r="H32" s="145">
        <f t="shared" si="38"/>
        <v>0</v>
      </c>
      <c r="I32" s="90">
        <f t="shared" si="38"/>
        <v>0</v>
      </c>
      <c r="J32" s="190">
        <f t="shared" si="38"/>
        <v>0</v>
      </c>
      <c r="K32" s="190"/>
      <c r="L32" s="90">
        <f>SUM(L33:L33)</f>
        <v>0</v>
      </c>
      <c r="M32" s="90">
        <f>SUM(M33:M33)</f>
        <v>0</v>
      </c>
      <c r="N32" s="145">
        <f>SUM(N33:N33)</f>
        <v>0</v>
      </c>
      <c r="O32" s="145">
        <f>SUM(O33:O33)</f>
        <v>0</v>
      </c>
    </row>
    <row r="33" spans="1:15" ht="21" customHeight="1" x14ac:dyDescent="0.2">
      <c r="A33" s="97" t="s">
        <v>114</v>
      </c>
      <c r="B33" s="52"/>
      <c r="C33" s="65"/>
      <c r="D33" s="70"/>
      <c r="E33" s="81">
        <v>0</v>
      </c>
      <c r="F33" s="81">
        <v>5</v>
      </c>
      <c r="G33" s="81">
        <f>E33-F33</f>
        <v>-5</v>
      </c>
      <c r="H33" s="150">
        <v>0</v>
      </c>
      <c r="I33" s="81">
        <f t="shared" ref="I33" si="39">H33</f>
        <v>0</v>
      </c>
      <c r="J33" s="194">
        <v>0</v>
      </c>
      <c r="K33" s="194"/>
      <c r="L33" s="49">
        <f t="shared" ref="L33" si="40">J33-I33</f>
        <v>0</v>
      </c>
      <c r="M33" s="49">
        <f t="shared" ref="M33" si="41">J33-E33</f>
        <v>0</v>
      </c>
      <c r="N33" s="150">
        <v>0</v>
      </c>
      <c r="O33" s="150">
        <v>0</v>
      </c>
    </row>
    <row r="34" spans="1:15" ht="18.75" customHeight="1" x14ac:dyDescent="0.2">
      <c r="A34" s="61" t="s">
        <v>81</v>
      </c>
      <c r="B34" s="52" t="s">
        <v>76</v>
      </c>
      <c r="C34" s="71">
        <v>113</v>
      </c>
      <c r="D34" s="63">
        <v>226</v>
      </c>
      <c r="E34" s="90">
        <f t="shared" ref="E34:J34" si="42">SUM(E35:E35)</f>
        <v>213</v>
      </c>
      <c r="F34" s="90">
        <f t="shared" si="42"/>
        <v>213</v>
      </c>
      <c r="G34" s="90">
        <f t="shared" si="42"/>
        <v>0</v>
      </c>
      <c r="H34" s="145">
        <f t="shared" si="42"/>
        <v>281.39999999999998</v>
      </c>
      <c r="I34" s="90">
        <f t="shared" si="42"/>
        <v>281.39999999999998</v>
      </c>
      <c r="J34" s="190">
        <f t="shared" si="42"/>
        <v>233</v>
      </c>
      <c r="K34" s="190"/>
      <c r="L34" s="90">
        <f>SUM(L35:L35)</f>
        <v>-48.399999999999991</v>
      </c>
      <c r="M34" s="90">
        <f>SUM(M35:M35)</f>
        <v>20</v>
      </c>
      <c r="N34" s="145">
        <f>SUM(N35:N35)</f>
        <v>233</v>
      </c>
      <c r="O34" s="145">
        <f>SUM(O35:O35)</f>
        <v>233</v>
      </c>
    </row>
    <row r="35" spans="1:15" x14ac:dyDescent="0.2">
      <c r="A35" s="97" t="s">
        <v>114</v>
      </c>
      <c r="B35" s="52"/>
      <c r="C35" s="71"/>
      <c r="D35" s="63"/>
      <c r="E35" s="81">
        <f>E37+E39+E41</f>
        <v>213</v>
      </c>
      <c r="F35" s="81">
        <f>F37+F39+F41</f>
        <v>213</v>
      </c>
      <c r="G35" s="81">
        <f>G37+G39+G41</f>
        <v>0</v>
      </c>
      <c r="H35" s="150">
        <f>H37+H39+H41</f>
        <v>281.39999999999998</v>
      </c>
      <c r="I35" s="81">
        <f t="shared" ref="I35" si="43">H35</f>
        <v>281.39999999999998</v>
      </c>
      <c r="J35" s="194">
        <f>J37+J39+J41</f>
        <v>233</v>
      </c>
      <c r="K35" s="194"/>
      <c r="L35" s="81">
        <f>L37+L39+L41</f>
        <v>-48.399999999999991</v>
      </c>
      <c r="M35" s="81">
        <f>M37+M39+M41</f>
        <v>20</v>
      </c>
      <c r="N35" s="150">
        <f>N37+N39+N41</f>
        <v>233</v>
      </c>
      <c r="O35" s="150">
        <f>O37+O39+O41</f>
        <v>233</v>
      </c>
    </row>
    <row r="36" spans="1:15" x14ac:dyDescent="0.2">
      <c r="A36" s="256" t="s">
        <v>82</v>
      </c>
      <c r="B36" s="257" t="s">
        <v>76</v>
      </c>
      <c r="C36" s="258"/>
      <c r="D36" s="259"/>
      <c r="E36" s="254">
        <f t="shared" ref="E36:J36" si="44">SUM(E37:E37)</f>
        <v>33</v>
      </c>
      <c r="F36" s="254">
        <f t="shared" si="44"/>
        <v>33</v>
      </c>
      <c r="G36" s="254">
        <f t="shared" si="44"/>
        <v>0</v>
      </c>
      <c r="H36" s="254">
        <f t="shared" si="44"/>
        <v>33.799999999999997</v>
      </c>
      <c r="I36" s="254">
        <f t="shared" si="44"/>
        <v>33.799999999999997</v>
      </c>
      <c r="J36" s="254">
        <f t="shared" si="44"/>
        <v>33</v>
      </c>
      <c r="K36" s="190"/>
      <c r="L36" s="122">
        <f>SUM(L37:L37)</f>
        <v>-0.79999999999999716</v>
      </c>
      <c r="M36" s="122">
        <f>SUM(M37:M37)</f>
        <v>0</v>
      </c>
      <c r="N36" s="145">
        <f>SUM(N37:N37)</f>
        <v>33</v>
      </c>
      <c r="O36" s="145">
        <f>SUM(O37:O37)</f>
        <v>33</v>
      </c>
    </row>
    <row r="37" spans="1:15" x14ac:dyDescent="0.2">
      <c r="A37" s="97" t="s">
        <v>114</v>
      </c>
      <c r="B37" s="52"/>
      <c r="C37" s="65"/>
      <c r="D37" s="72"/>
      <c r="E37" s="81">
        <v>33</v>
      </c>
      <c r="F37" s="81">
        <v>33</v>
      </c>
      <c r="G37" s="81">
        <f t="shared" ref="G37" si="45">E37-F37</f>
        <v>0</v>
      </c>
      <c r="H37" s="150">
        <v>33.799999999999997</v>
      </c>
      <c r="I37" s="81">
        <f t="shared" ref="I37" si="46">H37</f>
        <v>33.799999999999997</v>
      </c>
      <c r="J37" s="194">
        <v>33</v>
      </c>
      <c r="K37" s="194"/>
      <c r="L37" s="49">
        <f t="shared" ref="L37" si="47">J37-I37</f>
        <v>-0.79999999999999716</v>
      </c>
      <c r="M37" s="49">
        <f t="shared" ref="M37" si="48">J37-E37</f>
        <v>0</v>
      </c>
      <c r="N37" s="150">
        <v>33</v>
      </c>
      <c r="O37" s="150">
        <v>33</v>
      </c>
    </row>
    <row r="38" spans="1:15" x14ac:dyDescent="0.2">
      <c r="A38" s="256" t="s">
        <v>83</v>
      </c>
      <c r="B38" s="257" t="s">
        <v>76</v>
      </c>
      <c r="C38" s="258"/>
      <c r="D38" s="259"/>
      <c r="E38" s="254">
        <f t="shared" ref="E38:J38" si="49">SUM(E39:E39)</f>
        <v>90</v>
      </c>
      <c r="F38" s="254">
        <f t="shared" si="49"/>
        <v>90</v>
      </c>
      <c r="G38" s="254">
        <f t="shared" si="49"/>
        <v>0</v>
      </c>
      <c r="H38" s="254">
        <f t="shared" si="49"/>
        <v>136</v>
      </c>
      <c r="I38" s="254">
        <f t="shared" si="49"/>
        <v>136</v>
      </c>
      <c r="J38" s="254">
        <f t="shared" si="49"/>
        <v>100</v>
      </c>
      <c r="K38" s="190"/>
      <c r="L38" s="122">
        <f>SUM(L39:L39)</f>
        <v>-36</v>
      </c>
      <c r="M38" s="122">
        <f>SUM(M39:M39)</f>
        <v>10</v>
      </c>
      <c r="N38" s="145">
        <f>SUM(N39:N39)</f>
        <v>100</v>
      </c>
      <c r="O38" s="145">
        <f>SUM(O39:O39)</f>
        <v>100</v>
      </c>
    </row>
    <row r="39" spans="1:15" x14ac:dyDescent="0.2">
      <c r="A39" s="97" t="s">
        <v>114</v>
      </c>
      <c r="B39" s="52"/>
      <c r="C39" s="65"/>
      <c r="D39" s="72"/>
      <c r="E39" s="81">
        <v>90</v>
      </c>
      <c r="F39" s="81">
        <v>90</v>
      </c>
      <c r="G39" s="81">
        <f t="shared" ref="G39" si="50">E39-F39</f>
        <v>0</v>
      </c>
      <c r="H39" s="150">
        <v>136</v>
      </c>
      <c r="I39" s="81">
        <f t="shared" ref="I39" si="51">H39</f>
        <v>136</v>
      </c>
      <c r="J39" s="193">
        <v>100</v>
      </c>
      <c r="K39" s="193"/>
      <c r="L39" s="49">
        <f t="shared" ref="L39" si="52">J39-I39</f>
        <v>-36</v>
      </c>
      <c r="M39" s="49">
        <f t="shared" ref="M39" si="53">J39-E39</f>
        <v>10</v>
      </c>
      <c r="N39" s="149">
        <v>100</v>
      </c>
      <c r="O39" s="149">
        <v>100</v>
      </c>
    </row>
    <row r="40" spans="1:15" s="123" customFormat="1" ht="17.25" customHeight="1" x14ac:dyDescent="0.2">
      <c r="A40" s="256" t="s">
        <v>84</v>
      </c>
      <c r="B40" s="257" t="s">
        <v>76</v>
      </c>
      <c r="C40" s="258"/>
      <c r="D40" s="259"/>
      <c r="E40" s="254">
        <f t="shared" ref="E40:J40" si="54">SUM(E41:E41)</f>
        <v>90</v>
      </c>
      <c r="F40" s="254">
        <f t="shared" si="54"/>
        <v>90</v>
      </c>
      <c r="G40" s="254">
        <f t="shared" si="54"/>
        <v>0</v>
      </c>
      <c r="H40" s="254">
        <f t="shared" si="54"/>
        <v>111.6</v>
      </c>
      <c r="I40" s="254">
        <f t="shared" si="54"/>
        <v>111.6</v>
      </c>
      <c r="J40" s="254">
        <f t="shared" si="54"/>
        <v>100</v>
      </c>
      <c r="K40" s="190"/>
      <c r="L40" s="122">
        <f>SUM(L41:L41)</f>
        <v>-11.599999999999994</v>
      </c>
      <c r="M40" s="122">
        <f>SUM(M41:M41)</f>
        <v>10</v>
      </c>
      <c r="N40" s="145">
        <f>SUM(N41:N41)</f>
        <v>100</v>
      </c>
      <c r="O40" s="145">
        <f>SUM(O41:O41)</f>
        <v>100</v>
      </c>
    </row>
    <row r="41" spans="1:15" s="123" customFormat="1" ht="15.75" customHeight="1" x14ac:dyDescent="0.2">
      <c r="A41" s="97" t="s">
        <v>114</v>
      </c>
      <c r="B41" s="52"/>
      <c r="C41" s="65"/>
      <c r="D41" s="72"/>
      <c r="E41" s="81">
        <v>90</v>
      </c>
      <c r="F41" s="81">
        <v>90</v>
      </c>
      <c r="G41" s="81">
        <f t="shared" ref="G41" si="55">E41-F41</f>
        <v>0</v>
      </c>
      <c r="H41" s="150">
        <v>111.6</v>
      </c>
      <c r="I41" s="81">
        <f>H41</f>
        <v>111.6</v>
      </c>
      <c r="J41" s="192">
        <v>100</v>
      </c>
      <c r="K41" s="192"/>
      <c r="L41" s="49">
        <f t="shared" ref="L41" si="56">J41-I41</f>
        <v>-11.599999999999994</v>
      </c>
      <c r="M41" s="49">
        <f t="shared" ref="M41" si="57">J41-E41</f>
        <v>10</v>
      </c>
      <c r="N41" s="147">
        <v>100</v>
      </c>
      <c r="O41" s="147">
        <v>100</v>
      </c>
    </row>
    <row r="42" spans="1:15" s="123" customFormat="1" ht="28.5" customHeight="1" x14ac:dyDescent="0.2">
      <c r="A42" s="50" t="s">
        <v>0</v>
      </c>
      <c r="B42" s="50"/>
      <c r="C42" s="48">
        <v>119</v>
      </c>
      <c r="D42" s="59">
        <v>213</v>
      </c>
      <c r="E42" s="90">
        <f t="shared" ref="E42:J42" si="58">SUM(E43:E43)</f>
        <v>4571.5</v>
      </c>
      <c r="F42" s="90">
        <f t="shared" si="58"/>
        <v>0</v>
      </c>
      <c r="G42" s="90">
        <f t="shared" si="58"/>
        <v>0</v>
      </c>
      <c r="H42" s="145">
        <f t="shared" si="58"/>
        <v>0</v>
      </c>
      <c r="I42" s="90">
        <f t="shared" si="58"/>
        <v>0</v>
      </c>
      <c r="J42" s="190">
        <f t="shared" si="58"/>
        <v>0</v>
      </c>
      <c r="K42" s="190"/>
      <c r="L42" s="122">
        <f>SUM(L43:L43)</f>
        <v>0</v>
      </c>
      <c r="M42" s="122">
        <f>SUM(M43:M43)</f>
        <v>-4571.5</v>
      </c>
      <c r="N42" s="145">
        <f>SUM(N43:N43)</f>
        <v>5610.3</v>
      </c>
      <c r="O42" s="145">
        <f>SUM(O43:O43)</f>
        <v>5610.3</v>
      </c>
    </row>
    <row r="43" spans="1:15" s="123" customFormat="1" ht="18.75" customHeight="1" x14ac:dyDescent="0.2">
      <c r="A43" s="97" t="s">
        <v>114</v>
      </c>
      <c r="B43" s="104"/>
      <c r="C43" s="97"/>
      <c r="D43" s="56"/>
      <c r="E43" s="81">
        <v>4571.5</v>
      </c>
      <c r="F43" s="81"/>
      <c r="G43" s="81"/>
      <c r="H43" s="150"/>
      <c r="I43" s="81"/>
      <c r="J43" s="191"/>
      <c r="K43" s="191"/>
      <c r="L43" s="49">
        <f t="shared" ref="L43" si="59">J43-I43</f>
        <v>0</v>
      </c>
      <c r="M43" s="49">
        <f t="shared" ref="M43" si="60">J43-E43</f>
        <v>-4571.5</v>
      </c>
      <c r="N43" s="146">
        <v>5610.3</v>
      </c>
      <c r="O43" s="146">
        <v>5610.3</v>
      </c>
    </row>
    <row r="44" spans="1:15" s="123" customFormat="1" ht="15" customHeight="1" x14ac:dyDescent="0.2">
      <c r="A44" s="75" t="s">
        <v>85</v>
      </c>
      <c r="B44" s="52" t="s">
        <v>76</v>
      </c>
      <c r="C44" s="54">
        <v>244</v>
      </c>
      <c r="D44" s="54">
        <v>220</v>
      </c>
      <c r="E44" s="73">
        <f t="shared" ref="E44:J44" si="61">SUM(E45:E45)</f>
        <v>1587.8999999999999</v>
      </c>
      <c r="F44" s="73">
        <f t="shared" si="61"/>
        <v>2115.9</v>
      </c>
      <c r="G44" s="73">
        <f t="shared" si="61"/>
        <v>-528</v>
      </c>
      <c r="H44" s="149">
        <f t="shared" si="61"/>
        <v>2532.2000000000003</v>
      </c>
      <c r="I44" s="73">
        <f t="shared" si="61"/>
        <v>2532.2000000000003</v>
      </c>
      <c r="J44" s="193">
        <f t="shared" si="61"/>
        <v>1739.64</v>
      </c>
      <c r="K44" s="193"/>
      <c r="L44" s="73">
        <f>SUM(L45:L45)</f>
        <v>-792.56000000000006</v>
      </c>
      <c r="M44" s="73">
        <f>SUM(M45:M45)</f>
        <v>151.74</v>
      </c>
      <c r="N44" s="149">
        <f>SUM(N45:N45)</f>
        <v>1739.64</v>
      </c>
      <c r="O44" s="149">
        <f>SUM(O45:O45)</f>
        <v>1739.64</v>
      </c>
    </row>
    <row r="45" spans="1:15" s="123" customFormat="1" ht="15.75" customHeight="1" x14ac:dyDescent="0.2">
      <c r="A45" s="97" t="s">
        <v>114</v>
      </c>
      <c r="B45" s="52"/>
      <c r="C45" s="54"/>
      <c r="D45" s="54"/>
      <c r="E45" s="67">
        <f t="shared" ref="E45:J45" si="62">E47+E49+E51+E60+E72+E84</f>
        <v>1587.8999999999999</v>
      </c>
      <c r="F45" s="67">
        <f t="shared" si="62"/>
        <v>2115.9</v>
      </c>
      <c r="G45" s="67">
        <f t="shared" si="62"/>
        <v>-528</v>
      </c>
      <c r="H45" s="147">
        <f t="shared" si="62"/>
        <v>2532.2000000000003</v>
      </c>
      <c r="I45" s="67">
        <f t="shared" si="62"/>
        <v>2532.2000000000003</v>
      </c>
      <c r="J45" s="192">
        <f t="shared" si="62"/>
        <v>1739.64</v>
      </c>
      <c r="K45" s="192"/>
      <c r="L45" s="67">
        <f>L47+L49+L51+L60+L72+L84</f>
        <v>-792.56000000000006</v>
      </c>
      <c r="M45" s="67">
        <f>M47+M49+M51+M60+M72+M84</f>
        <v>151.74</v>
      </c>
      <c r="N45" s="147">
        <f>N47+N49+N51+N60+N72+N84</f>
        <v>1739.64</v>
      </c>
      <c r="O45" s="147">
        <f>O47+O49+O51+O60+O72+O84</f>
        <v>1739.64</v>
      </c>
    </row>
    <row r="46" spans="1:15" s="123" customFormat="1" ht="15.75" customHeight="1" x14ac:dyDescent="0.2">
      <c r="A46" s="57" t="s">
        <v>4</v>
      </c>
      <c r="B46" s="52" t="s">
        <v>76</v>
      </c>
      <c r="C46" s="76">
        <v>244</v>
      </c>
      <c r="D46" s="58">
        <v>221</v>
      </c>
      <c r="E46" s="73">
        <f t="shared" ref="E46:J46" si="63">SUM(E47:E47)</f>
        <v>132</v>
      </c>
      <c r="F46" s="73">
        <f t="shared" si="63"/>
        <v>124</v>
      </c>
      <c r="G46" s="73">
        <f t="shared" si="63"/>
        <v>8</v>
      </c>
      <c r="H46" s="149">
        <f t="shared" si="63"/>
        <v>128.4</v>
      </c>
      <c r="I46" s="73">
        <f t="shared" si="63"/>
        <v>128.4</v>
      </c>
      <c r="J46" s="193">
        <f t="shared" si="63"/>
        <v>125</v>
      </c>
      <c r="K46" s="193"/>
      <c r="L46" s="73">
        <f>SUM(L47:L47)</f>
        <v>-3.4000000000000057</v>
      </c>
      <c r="M46" s="73">
        <f>SUM(M47:M47)</f>
        <v>-7</v>
      </c>
      <c r="N46" s="149">
        <f>SUM(N47:N47)</f>
        <v>125</v>
      </c>
      <c r="O46" s="149">
        <f>SUM(O47:O47)</f>
        <v>125</v>
      </c>
    </row>
    <row r="47" spans="1:15" s="123" customFormat="1" ht="15.75" customHeight="1" x14ac:dyDescent="0.2">
      <c r="A47" s="97" t="s">
        <v>114</v>
      </c>
      <c r="B47" s="52"/>
      <c r="C47" s="76"/>
      <c r="D47" s="58"/>
      <c r="E47" s="81">
        <v>132</v>
      </c>
      <c r="F47" s="81">
        <v>124</v>
      </c>
      <c r="G47" s="49">
        <f t="shared" ref="G47" si="64">E47-F47</f>
        <v>8</v>
      </c>
      <c r="H47" s="150">
        <v>128.4</v>
      </c>
      <c r="I47" s="81">
        <f t="shared" ref="I47" si="65">H47</f>
        <v>128.4</v>
      </c>
      <c r="J47" s="194">
        <v>125</v>
      </c>
      <c r="K47" s="194"/>
      <c r="L47" s="49">
        <f t="shared" ref="L47" si="66">J47-I47</f>
        <v>-3.4000000000000057</v>
      </c>
      <c r="M47" s="49">
        <f t="shared" ref="M47" si="67">J47-E47</f>
        <v>-7</v>
      </c>
      <c r="N47" s="150">
        <v>125</v>
      </c>
      <c r="O47" s="150">
        <v>125</v>
      </c>
    </row>
    <row r="48" spans="1:15" s="123" customFormat="1" ht="16.5" customHeight="1" x14ac:dyDescent="0.2">
      <c r="A48" s="74" t="s">
        <v>5</v>
      </c>
      <c r="B48" s="52" t="s">
        <v>76</v>
      </c>
      <c r="C48" s="76">
        <v>244</v>
      </c>
      <c r="D48" s="58">
        <v>222</v>
      </c>
      <c r="E48" s="73">
        <f t="shared" ref="E48:J48" si="68">SUM(E49:E49)</f>
        <v>0</v>
      </c>
      <c r="F48" s="73">
        <f t="shared" si="68"/>
        <v>0</v>
      </c>
      <c r="G48" s="73">
        <f t="shared" si="68"/>
        <v>0</v>
      </c>
      <c r="H48" s="149">
        <f t="shared" si="68"/>
        <v>0</v>
      </c>
      <c r="I48" s="73">
        <f t="shared" si="68"/>
        <v>0</v>
      </c>
      <c r="J48" s="193">
        <f t="shared" si="68"/>
        <v>0</v>
      </c>
      <c r="K48" s="193"/>
      <c r="L48" s="73">
        <f>SUM(L49:L49)</f>
        <v>0</v>
      </c>
      <c r="M48" s="73">
        <f>SUM(M49:M49)</f>
        <v>0</v>
      </c>
      <c r="N48" s="149">
        <f>SUM(N49:N49)</f>
        <v>0</v>
      </c>
      <c r="O48" s="149">
        <f>SUM(O49:O49)</f>
        <v>0</v>
      </c>
    </row>
    <row r="49" spans="1:15" s="123" customFormat="1" ht="15.75" customHeight="1" x14ac:dyDescent="0.2">
      <c r="A49" s="97" t="s">
        <v>114</v>
      </c>
      <c r="B49" s="52"/>
      <c r="C49" s="76"/>
      <c r="D49" s="58"/>
      <c r="E49" s="81">
        <v>0</v>
      </c>
      <c r="F49" s="81">
        <v>0</v>
      </c>
      <c r="G49" s="49">
        <f t="shared" ref="G49" si="69">E49-F49</f>
        <v>0</v>
      </c>
      <c r="H49" s="150">
        <v>0</v>
      </c>
      <c r="I49" s="81">
        <f t="shared" ref="I49" si="70">H49</f>
        <v>0</v>
      </c>
      <c r="J49" s="194">
        <v>0</v>
      </c>
      <c r="K49" s="194"/>
      <c r="L49" s="49">
        <f t="shared" ref="L49" si="71">J49-I49</f>
        <v>0</v>
      </c>
      <c r="M49" s="49">
        <f t="shared" ref="M49" si="72">J49-E49</f>
        <v>0</v>
      </c>
      <c r="N49" s="150">
        <v>0</v>
      </c>
      <c r="O49" s="150">
        <v>0</v>
      </c>
    </row>
    <row r="50" spans="1:15" s="123" customFormat="1" ht="26.25" customHeight="1" x14ac:dyDescent="0.2">
      <c r="A50" s="74" t="s">
        <v>86</v>
      </c>
      <c r="B50" s="52" t="s">
        <v>76</v>
      </c>
      <c r="C50" s="76">
        <v>244</v>
      </c>
      <c r="D50" s="58">
        <v>223</v>
      </c>
      <c r="E50" s="73">
        <f t="shared" ref="E50:J50" si="73">SUM(E51:E51)</f>
        <v>1059.3999999999999</v>
      </c>
      <c r="F50" s="73">
        <f t="shared" si="73"/>
        <v>1585.3999999999999</v>
      </c>
      <c r="G50" s="73">
        <f t="shared" si="73"/>
        <v>-526</v>
      </c>
      <c r="H50" s="149">
        <f t="shared" si="73"/>
        <v>1753.8</v>
      </c>
      <c r="I50" s="73">
        <f t="shared" si="73"/>
        <v>1753.8</v>
      </c>
      <c r="J50" s="193">
        <f t="shared" si="73"/>
        <v>1191.8400000000001</v>
      </c>
      <c r="K50" s="193"/>
      <c r="L50" s="73">
        <f>SUM(L51:L51)</f>
        <v>-561.96</v>
      </c>
      <c r="M50" s="73">
        <f>SUM(M51:M51)</f>
        <v>132.44</v>
      </c>
      <c r="N50" s="149">
        <f>SUM(N51:N51)</f>
        <v>1191.8400000000001</v>
      </c>
      <c r="O50" s="149">
        <f>SUM(O51:O51)</f>
        <v>1191.8400000000001</v>
      </c>
    </row>
    <row r="51" spans="1:15" s="123" customFormat="1" ht="15.75" customHeight="1" x14ac:dyDescent="0.2">
      <c r="A51" s="97" t="s">
        <v>114</v>
      </c>
      <c r="B51" s="52"/>
      <c r="C51" s="76"/>
      <c r="D51" s="58"/>
      <c r="E51" s="81">
        <f t="shared" ref="E51:J51" si="74">E53+E55+E57</f>
        <v>1059.3999999999999</v>
      </c>
      <c r="F51" s="81">
        <f t="shared" si="74"/>
        <v>1585.3999999999999</v>
      </c>
      <c r="G51" s="81">
        <f t="shared" si="74"/>
        <v>-526</v>
      </c>
      <c r="H51" s="150">
        <f t="shared" si="74"/>
        <v>1753.8</v>
      </c>
      <c r="I51" s="81">
        <f t="shared" si="74"/>
        <v>1753.8</v>
      </c>
      <c r="J51" s="194">
        <f t="shared" si="74"/>
        <v>1191.8400000000001</v>
      </c>
      <c r="K51" s="194"/>
      <c r="L51" s="81">
        <f>L53+L55+L57</f>
        <v>-561.96</v>
      </c>
      <c r="M51" s="81">
        <f>M53+M55+M57</f>
        <v>132.44</v>
      </c>
      <c r="N51" s="150">
        <f>N53+N55+N57</f>
        <v>1191.8400000000001</v>
      </c>
      <c r="O51" s="150">
        <f>O53+O55+O57</f>
        <v>1191.8400000000001</v>
      </c>
    </row>
    <row r="52" spans="1:15" s="123" customFormat="1" ht="28.5" customHeight="1" x14ac:dyDescent="0.2">
      <c r="A52" s="61" t="s">
        <v>87</v>
      </c>
      <c r="B52" s="52" t="s">
        <v>76</v>
      </c>
      <c r="C52" s="77"/>
      <c r="D52" s="78"/>
      <c r="E52" s="73">
        <f t="shared" ref="E52:J52" si="75">SUM(E53:E53)</f>
        <v>754.3</v>
      </c>
      <c r="F52" s="73">
        <f t="shared" si="75"/>
        <v>1318.1</v>
      </c>
      <c r="G52" s="73">
        <f t="shared" si="75"/>
        <v>-563.79999999999995</v>
      </c>
      <c r="H52" s="149">
        <f t="shared" si="75"/>
        <v>1468.7</v>
      </c>
      <c r="I52" s="73">
        <f t="shared" si="75"/>
        <v>1468.7</v>
      </c>
      <c r="J52" s="193">
        <f t="shared" si="75"/>
        <v>781.55</v>
      </c>
      <c r="K52" s="193"/>
      <c r="L52" s="73">
        <f>SUM(L53:L53)</f>
        <v>-687.15000000000009</v>
      </c>
      <c r="M52" s="73">
        <f>SUM(M53:M53)</f>
        <v>27.25</v>
      </c>
      <c r="N52" s="149">
        <f>SUM(N53:N53)</f>
        <v>781.55</v>
      </c>
      <c r="O52" s="149">
        <f>SUM(O53:O53)</f>
        <v>781.55</v>
      </c>
    </row>
    <row r="53" spans="1:15" s="123" customFormat="1" ht="20.25" customHeight="1" x14ac:dyDescent="0.2">
      <c r="A53" s="97" t="s">
        <v>114</v>
      </c>
      <c r="B53" s="52"/>
      <c r="C53" s="77"/>
      <c r="D53" s="78"/>
      <c r="E53" s="81">
        <v>754.3</v>
      </c>
      <c r="F53" s="81">
        <v>1318.1</v>
      </c>
      <c r="G53" s="49">
        <f t="shared" ref="G53" si="76">E53-F53</f>
        <v>-563.79999999999995</v>
      </c>
      <c r="H53" s="150">
        <v>1468.7</v>
      </c>
      <c r="I53" s="81">
        <f t="shared" ref="I53" si="77">H53</f>
        <v>1468.7</v>
      </c>
      <c r="J53" s="194">
        <f>726.17+55.38</f>
        <v>781.55</v>
      </c>
      <c r="K53" s="194"/>
      <c r="L53" s="49">
        <f t="shared" ref="L53" si="78">J53-I53</f>
        <v>-687.15000000000009</v>
      </c>
      <c r="M53" s="49">
        <f t="shared" ref="M53" si="79">J53-E53</f>
        <v>27.25</v>
      </c>
      <c r="N53" s="150">
        <f t="shared" ref="N53:O53" si="80">726.17+55.38</f>
        <v>781.55</v>
      </c>
      <c r="O53" s="150">
        <f t="shared" si="80"/>
        <v>781.55</v>
      </c>
    </row>
    <row r="54" spans="1:15" s="123" customFormat="1" ht="29.25" customHeight="1" x14ac:dyDescent="0.2">
      <c r="A54" s="66" t="s">
        <v>88</v>
      </c>
      <c r="B54" s="52" t="s">
        <v>76</v>
      </c>
      <c r="C54" s="65"/>
      <c r="D54" s="78"/>
      <c r="E54" s="73">
        <f t="shared" ref="E54:J54" si="81">SUM(E55:E55)</f>
        <v>239.3</v>
      </c>
      <c r="F54" s="73">
        <f t="shared" si="81"/>
        <v>253.5</v>
      </c>
      <c r="G54" s="73">
        <f t="shared" si="81"/>
        <v>-14.199999999999989</v>
      </c>
      <c r="H54" s="149">
        <f t="shared" si="81"/>
        <v>269.39999999999998</v>
      </c>
      <c r="I54" s="73">
        <f t="shared" si="81"/>
        <v>269.39999999999998</v>
      </c>
      <c r="J54" s="193">
        <f t="shared" si="81"/>
        <v>332.14</v>
      </c>
      <c r="K54" s="193"/>
      <c r="L54" s="73">
        <f>SUM(L55:L55)</f>
        <v>62.740000000000009</v>
      </c>
      <c r="M54" s="73">
        <f>SUM(M55:M55)</f>
        <v>92.839999999999975</v>
      </c>
      <c r="N54" s="149">
        <f>SUM(N55:N55)</f>
        <v>332.14</v>
      </c>
      <c r="O54" s="149">
        <f>SUM(O55:O55)</f>
        <v>332.14</v>
      </c>
    </row>
    <row r="55" spans="1:15" s="123" customFormat="1" ht="15.75" customHeight="1" x14ac:dyDescent="0.2">
      <c r="A55" s="97" t="s">
        <v>114</v>
      </c>
      <c r="B55" s="52"/>
      <c r="C55" s="65"/>
      <c r="D55" s="78"/>
      <c r="E55" s="81">
        <v>239.3</v>
      </c>
      <c r="F55" s="81">
        <v>253.5</v>
      </c>
      <c r="G55" s="49">
        <f t="shared" ref="G55" si="82">E55-F55</f>
        <v>-14.199999999999989</v>
      </c>
      <c r="H55" s="150">
        <v>269.39999999999998</v>
      </c>
      <c r="I55" s="81">
        <f t="shared" ref="I55" si="83">H55</f>
        <v>269.39999999999998</v>
      </c>
      <c r="J55" s="194">
        <v>332.14</v>
      </c>
      <c r="K55" s="194"/>
      <c r="L55" s="49">
        <f t="shared" ref="L55" si="84">J55-I55</f>
        <v>62.740000000000009</v>
      </c>
      <c r="M55" s="49">
        <f t="shared" ref="M55" si="85">J55-E55</f>
        <v>92.839999999999975</v>
      </c>
      <c r="N55" s="150">
        <v>332.14</v>
      </c>
      <c r="O55" s="150">
        <v>332.14</v>
      </c>
    </row>
    <row r="56" spans="1:15" s="123" customFormat="1" ht="29.25" customHeight="1" x14ac:dyDescent="0.2">
      <c r="A56" s="61" t="s">
        <v>89</v>
      </c>
      <c r="B56" s="52" t="s">
        <v>76</v>
      </c>
      <c r="C56" s="65"/>
      <c r="D56" s="78"/>
      <c r="E56" s="73">
        <f t="shared" ref="E56:J56" si="86">SUM(E57:E57)</f>
        <v>65.8</v>
      </c>
      <c r="F56" s="73">
        <f t="shared" si="86"/>
        <v>13.8</v>
      </c>
      <c r="G56" s="73">
        <f t="shared" si="86"/>
        <v>52</v>
      </c>
      <c r="H56" s="149">
        <f t="shared" si="86"/>
        <v>15.7</v>
      </c>
      <c r="I56" s="73">
        <f t="shared" si="86"/>
        <v>15.7</v>
      </c>
      <c r="J56" s="193">
        <f t="shared" si="86"/>
        <v>78.150000000000006</v>
      </c>
      <c r="K56" s="193"/>
      <c r="L56" s="73">
        <f>SUM(L57:L57)</f>
        <v>62.45</v>
      </c>
      <c r="M56" s="73">
        <f>SUM(M57:M57)</f>
        <v>12.350000000000009</v>
      </c>
      <c r="N56" s="149">
        <f>SUM(N57:N57)</f>
        <v>78.150000000000006</v>
      </c>
      <c r="O56" s="149">
        <f>SUM(O57:O57)</f>
        <v>78.150000000000006</v>
      </c>
    </row>
    <row r="57" spans="1:15" s="123" customFormat="1" ht="15.75" customHeight="1" x14ac:dyDescent="0.2">
      <c r="A57" s="97" t="s">
        <v>114</v>
      </c>
      <c r="B57" s="52"/>
      <c r="C57" s="65"/>
      <c r="D57" s="78"/>
      <c r="E57" s="81">
        <v>65.8</v>
      </c>
      <c r="F57" s="81">
        <v>13.8</v>
      </c>
      <c r="G57" s="49">
        <f t="shared" ref="G57" si="87">E57-F57</f>
        <v>52</v>
      </c>
      <c r="H57" s="150">
        <v>15.7</v>
      </c>
      <c r="I57" s="81">
        <f t="shared" ref="I57" si="88">H57</f>
        <v>15.7</v>
      </c>
      <c r="J57" s="194">
        <f>26.27+51.88</f>
        <v>78.150000000000006</v>
      </c>
      <c r="K57" s="194"/>
      <c r="L57" s="49">
        <f t="shared" ref="L57" si="89">J57-I57</f>
        <v>62.45</v>
      </c>
      <c r="M57" s="49">
        <f t="shared" ref="M57" si="90">J57-E57</f>
        <v>12.350000000000009</v>
      </c>
      <c r="N57" s="150">
        <f t="shared" ref="N57:O57" si="91">26.27+51.88</f>
        <v>78.150000000000006</v>
      </c>
      <c r="O57" s="150">
        <f t="shared" si="91"/>
        <v>78.150000000000006</v>
      </c>
    </row>
    <row r="58" spans="1:15" s="123" customFormat="1" ht="31.5" customHeight="1" x14ac:dyDescent="0.2">
      <c r="A58" s="74" t="s">
        <v>6</v>
      </c>
      <c r="B58" s="52" t="s">
        <v>76</v>
      </c>
      <c r="C58" s="76">
        <v>244</v>
      </c>
      <c r="D58" s="58">
        <v>224</v>
      </c>
      <c r="E58" s="81"/>
      <c r="F58" s="81"/>
      <c r="G58" s="81"/>
      <c r="H58" s="150"/>
      <c r="I58" s="81"/>
      <c r="J58" s="194"/>
      <c r="K58" s="194"/>
      <c r="L58" s="107"/>
      <c r="M58" s="107"/>
      <c r="N58" s="150"/>
      <c r="O58" s="150"/>
    </row>
    <row r="59" spans="1:15" s="123" customFormat="1" ht="31.5" customHeight="1" x14ac:dyDescent="0.2">
      <c r="A59" s="255" t="s">
        <v>90</v>
      </c>
      <c r="B59" s="257" t="s">
        <v>76</v>
      </c>
      <c r="C59" s="260">
        <v>244</v>
      </c>
      <c r="D59" s="261">
        <v>225</v>
      </c>
      <c r="E59" s="262">
        <f t="shared" ref="E59:J59" si="92">SUM(E60:E60)</f>
        <v>166.5</v>
      </c>
      <c r="F59" s="262">
        <f t="shared" si="92"/>
        <v>155.5</v>
      </c>
      <c r="G59" s="262">
        <f t="shared" si="92"/>
        <v>11</v>
      </c>
      <c r="H59" s="262">
        <f t="shared" si="92"/>
        <v>288.60000000000002</v>
      </c>
      <c r="I59" s="262">
        <f t="shared" si="92"/>
        <v>288.60000000000002</v>
      </c>
      <c r="J59" s="262">
        <f t="shared" si="92"/>
        <v>180</v>
      </c>
      <c r="K59" s="193"/>
      <c r="L59" s="73">
        <f>SUM(L60:L60)</f>
        <v>-108.6</v>
      </c>
      <c r="M59" s="73">
        <f>SUM(M60:M60)</f>
        <v>13.5</v>
      </c>
      <c r="N59" s="149">
        <f>SUM(N60:N60)</f>
        <v>180</v>
      </c>
      <c r="O59" s="149">
        <f>SUM(O60:O60)</f>
        <v>180</v>
      </c>
    </row>
    <row r="60" spans="1:15" s="123" customFormat="1" ht="15" customHeight="1" x14ac:dyDescent="0.2">
      <c r="A60" s="97" t="s">
        <v>114</v>
      </c>
      <c r="B60" s="52"/>
      <c r="C60" s="76"/>
      <c r="D60" s="58"/>
      <c r="E60" s="81">
        <f t="shared" ref="E60:J60" si="93">E62+E64+E66+E68+E70</f>
        <v>166.5</v>
      </c>
      <c r="F60" s="81">
        <f t="shared" si="93"/>
        <v>155.5</v>
      </c>
      <c r="G60" s="81">
        <f t="shared" si="93"/>
        <v>11</v>
      </c>
      <c r="H60" s="150">
        <f t="shared" si="93"/>
        <v>288.60000000000002</v>
      </c>
      <c r="I60" s="81">
        <f t="shared" si="93"/>
        <v>288.60000000000002</v>
      </c>
      <c r="J60" s="194">
        <f t="shared" si="93"/>
        <v>180</v>
      </c>
      <c r="K60" s="194"/>
      <c r="L60" s="81">
        <f>L62+L64+L66+L68+L70</f>
        <v>-108.6</v>
      </c>
      <c r="M60" s="81">
        <f>M62+M64+M66+M68+M70</f>
        <v>13.5</v>
      </c>
      <c r="N60" s="150">
        <f>N62+N64+N66+N68+N70</f>
        <v>180</v>
      </c>
      <c r="O60" s="150">
        <f>O62+O64+O66+O68+O70</f>
        <v>180</v>
      </c>
    </row>
    <row r="61" spans="1:15" s="123" customFormat="1" ht="29.25" customHeight="1" x14ac:dyDescent="0.2">
      <c r="A61" s="61" t="s">
        <v>91</v>
      </c>
      <c r="B61" s="52" t="s">
        <v>76</v>
      </c>
      <c r="C61" s="65"/>
      <c r="D61" s="78"/>
      <c r="E61" s="73">
        <f t="shared" ref="E61:J61" si="94">SUM(E62:E62)</f>
        <v>0</v>
      </c>
      <c r="F61" s="73">
        <f t="shared" si="94"/>
        <v>0</v>
      </c>
      <c r="G61" s="73">
        <f t="shared" si="94"/>
        <v>0</v>
      </c>
      <c r="H61" s="149">
        <f t="shared" si="94"/>
        <v>0</v>
      </c>
      <c r="I61" s="73">
        <f t="shared" si="94"/>
        <v>0</v>
      </c>
      <c r="J61" s="193">
        <f t="shared" si="94"/>
        <v>0</v>
      </c>
      <c r="K61" s="193"/>
      <c r="L61" s="73">
        <f>SUM(L62:L62)</f>
        <v>0</v>
      </c>
      <c r="M61" s="73">
        <f>SUM(M62:M62)</f>
        <v>0</v>
      </c>
      <c r="N61" s="149">
        <f>SUM(N62:N62)</f>
        <v>0</v>
      </c>
      <c r="O61" s="149">
        <f>SUM(O62:O62)</f>
        <v>0</v>
      </c>
    </row>
    <row r="62" spans="1:15" s="123" customFormat="1" ht="15.75" customHeight="1" x14ac:dyDescent="0.2">
      <c r="A62" s="97" t="s">
        <v>114</v>
      </c>
      <c r="B62" s="52"/>
      <c r="C62" s="65"/>
      <c r="D62" s="78"/>
      <c r="E62" s="81">
        <v>0</v>
      </c>
      <c r="F62" s="81">
        <v>0</v>
      </c>
      <c r="G62" s="49">
        <f t="shared" ref="G62" si="95">E62-F62</f>
        <v>0</v>
      </c>
      <c r="H62" s="150">
        <v>0</v>
      </c>
      <c r="I62" s="81">
        <f t="shared" ref="I62" si="96">H62</f>
        <v>0</v>
      </c>
      <c r="J62" s="194">
        <v>0</v>
      </c>
      <c r="K62" s="194"/>
      <c r="L62" s="49">
        <f t="shared" ref="L62" si="97">J62-I62</f>
        <v>0</v>
      </c>
      <c r="M62" s="49">
        <f t="shared" ref="M62" si="98">J62-E62</f>
        <v>0</v>
      </c>
      <c r="N62" s="150">
        <v>0</v>
      </c>
      <c r="O62" s="150">
        <v>0</v>
      </c>
    </row>
    <row r="63" spans="1:15" s="123" customFormat="1" ht="53.25" customHeight="1" x14ac:dyDescent="0.2">
      <c r="A63" s="275" t="s">
        <v>92</v>
      </c>
      <c r="B63" s="276" t="s">
        <v>76</v>
      </c>
      <c r="C63" s="277"/>
      <c r="D63" s="278"/>
      <c r="E63" s="279">
        <f t="shared" ref="E63:J63" si="99">SUM(E64:E64)</f>
        <v>0</v>
      </c>
      <c r="F63" s="279">
        <f t="shared" si="99"/>
        <v>0</v>
      </c>
      <c r="G63" s="279">
        <f t="shared" si="99"/>
        <v>0</v>
      </c>
      <c r="H63" s="279">
        <f t="shared" si="99"/>
        <v>10</v>
      </c>
      <c r="I63" s="279">
        <f t="shared" si="99"/>
        <v>10</v>
      </c>
      <c r="J63" s="279">
        <f t="shared" si="99"/>
        <v>5</v>
      </c>
      <c r="K63" s="193"/>
      <c r="L63" s="73">
        <f>SUM(L64:L64)</f>
        <v>-5</v>
      </c>
      <c r="M63" s="73">
        <f>SUM(M64:M64)</f>
        <v>5</v>
      </c>
      <c r="N63" s="149">
        <f>SUM(N64:N64)</f>
        <v>5</v>
      </c>
      <c r="O63" s="149">
        <f>SUM(O64:O64)</f>
        <v>5</v>
      </c>
    </row>
    <row r="64" spans="1:15" s="123" customFormat="1" ht="15.75" customHeight="1" x14ac:dyDescent="0.2">
      <c r="A64" s="97" t="s">
        <v>114</v>
      </c>
      <c r="B64" s="52"/>
      <c r="C64" s="65"/>
      <c r="D64" s="78"/>
      <c r="E64" s="81">
        <v>0</v>
      </c>
      <c r="F64" s="81">
        <v>0</v>
      </c>
      <c r="G64" s="49">
        <f t="shared" ref="G64" si="100">E64-F64</f>
        <v>0</v>
      </c>
      <c r="H64" s="150">
        <v>10</v>
      </c>
      <c r="I64" s="81">
        <f t="shared" ref="I64" si="101">H64</f>
        <v>10</v>
      </c>
      <c r="J64" s="194">
        <v>5</v>
      </c>
      <c r="K64" s="194"/>
      <c r="L64" s="49">
        <f t="shared" ref="L64" si="102">J64-I64</f>
        <v>-5</v>
      </c>
      <c r="M64" s="49">
        <f t="shared" ref="M64" si="103">J64-E64</f>
        <v>5</v>
      </c>
      <c r="N64" s="150">
        <v>5</v>
      </c>
      <c r="O64" s="150">
        <v>5</v>
      </c>
    </row>
    <row r="65" spans="1:15" s="123" customFormat="1" ht="54.75" customHeight="1" x14ac:dyDescent="0.2">
      <c r="A65" s="271" t="s">
        <v>93</v>
      </c>
      <c r="B65" s="272" t="s">
        <v>76</v>
      </c>
      <c r="C65" s="273"/>
      <c r="D65" s="273"/>
      <c r="E65" s="274">
        <f t="shared" ref="E65:J65" si="104">SUM(E66:E66)</f>
        <v>67.3</v>
      </c>
      <c r="F65" s="274">
        <f t="shared" si="104"/>
        <v>67.3</v>
      </c>
      <c r="G65" s="274">
        <f t="shared" si="104"/>
        <v>0</v>
      </c>
      <c r="H65" s="274">
        <f t="shared" si="104"/>
        <v>81.5</v>
      </c>
      <c r="I65" s="274">
        <f t="shared" si="104"/>
        <v>81.5</v>
      </c>
      <c r="J65" s="274">
        <f t="shared" si="104"/>
        <v>70</v>
      </c>
      <c r="K65" s="193"/>
      <c r="L65" s="73">
        <f>SUM(L66:L66)</f>
        <v>-11.5</v>
      </c>
      <c r="M65" s="73">
        <f>SUM(M66:M66)</f>
        <v>2.7000000000000028</v>
      </c>
      <c r="N65" s="149">
        <f>SUM(N66:N66)</f>
        <v>70</v>
      </c>
      <c r="O65" s="149">
        <f>SUM(O66:O66)</f>
        <v>70</v>
      </c>
    </row>
    <row r="66" spans="1:15" s="123" customFormat="1" ht="15.75" customHeight="1" x14ac:dyDescent="0.2">
      <c r="A66" s="97" t="s">
        <v>114</v>
      </c>
      <c r="B66" s="79"/>
      <c r="C66" s="80"/>
      <c r="D66" s="80"/>
      <c r="E66" s="81">
        <v>67.3</v>
      </c>
      <c r="F66" s="81">
        <v>67.3</v>
      </c>
      <c r="G66" s="49">
        <f t="shared" ref="G66" si="105">E66-F66</f>
        <v>0</v>
      </c>
      <c r="H66" s="150">
        <v>81.5</v>
      </c>
      <c r="I66" s="81">
        <f t="shared" ref="I66" si="106">H66</f>
        <v>81.5</v>
      </c>
      <c r="J66" s="194">
        <v>70</v>
      </c>
      <c r="K66" s="194"/>
      <c r="L66" s="49">
        <f t="shared" ref="L66" si="107">J66-I66</f>
        <v>-11.5</v>
      </c>
      <c r="M66" s="49">
        <f t="shared" ref="M66" si="108">J66-E66</f>
        <v>2.7000000000000028</v>
      </c>
      <c r="N66" s="150">
        <v>70</v>
      </c>
      <c r="O66" s="150">
        <v>70</v>
      </c>
    </row>
    <row r="67" spans="1:15" s="123" customFormat="1" ht="54.75" customHeight="1" x14ac:dyDescent="0.2">
      <c r="A67" s="263" t="s">
        <v>94</v>
      </c>
      <c r="B67" s="264" t="s">
        <v>76</v>
      </c>
      <c r="C67" s="265"/>
      <c r="D67" s="265"/>
      <c r="E67" s="266">
        <f t="shared" ref="E67:J67" si="109">SUM(E68:E68)</f>
        <v>10</v>
      </c>
      <c r="F67" s="266">
        <f t="shared" si="109"/>
        <v>14</v>
      </c>
      <c r="G67" s="266">
        <f t="shared" si="109"/>
        <v>-4</v>
      </c>
      <c r="H67" s="266">
        <f t="shared" si="109"/>
        <v>22.5</v>
      </c>
      <c r="I67" s="266">
        <f t="shared" si="109"/>
        <v>22.5</v>
      </c>
      <c r="J67" s="266">
        <f t="shared" si="109"/>
        <v>15</v>
      </c>
      <c r="K67" s="193"/>
      <c r="L67" s="73">
        <f>SUM(L68:L68)</f>
        <v>-7.5</v>
      </c>
      <c r="M67" s="73">
        <f>SUM(M68:M68)</f>
        <v>5</v>
      </c>
      <c r="N67" s="149">
        <f>SUM(N68:N68)</f>
        <v>15</v>
      </c>
      <c r="O67" s="149">
        <f>SUM(O68:O68)</f>
        <v>15</v>
      </c>
    </row>
    <row r="68" spans="1:15" s="123" customFormat="1" ht="15.75" customHeight="1" x14ac:dyDescent="0.2">
      <c r="A68" s="97" t="s">
        <v>114</v>
      </c>
      <c r="B68" s="79"/>
      <c r="C68" s="80"/>
      <c r="D68" s="80"/>
      <c r="E68" s="81">
        <v>10</v>
      </c>
      <c r="F68" s="81">
        <v>14</v>
      </c>
      <c r="G68" s="49">
        <f t="shared" ref="G68" si="110">E68-F68</f>
        <v>-4</v>
      </c>
      <c r="H68" s="150">
        <v>22.5</v>
      </c>
      <c r="I68" s="81">
        <f t="shared" ref="I68" si="111">H68</f>
        <v>22.5</v>
      </c>
      <c r="J68" s="194">
        <v>15</v>
      </c>
      <c r="K68" s="194"/>
      <c r="L68" s="49">
        <f t="shared" ref="L68" si="112">J68-I68</f>
        <v>-7.5</v>
      </c>
      <c r="M68" s="49">
        <f t="shared" ref="M68" si="113">J68-E68</f>
        <v>5</v>
      </c>
      <c r="N68" s="150">
        <v>15</v>
      </c>
      <c r="O68" s="150">
        <v>15</v>
      </c>
    </row>
    <row r="69" spans="1:15" s="123" customFormat="1" ht="40.5" customHeight="1" x14ac:dyDescent="0.2">
      <c r="A69" s="267" t="s">
        <v>95</v>
      </c>
      <c r="B69" s="268" t="s">
        <v>76</v>
      </c>
      <c r="C69" s="269"/>
      <c r="D69" s="269"/>
      <c r="E69" s="270">
        <f t="shared" ref="E69:J69" si="114">SUM(E70:E70)</f>
        <v>89.2</v>
      </c>
      <c r="F69" s="270">
        <f t="shared" si="114"/>
        <v>74.2</v>
      </c>
      <c r="G69" s="270">
        <f t="shared" si="114"/>
        <v>15</v>
      </c>
      <c r="H69" s="270">
        <f t="shared" si="114"/>
        <v>174.6</v>
      </c>
      <c r="I69" s="270">
        <f t="shared" si="114"/>
        <v>174.6</v>
      </c>
      <c r="J69" s="270">
        <f t="shared" si="114"/>
        <v>90</v>
      </c>
      <c r="K69" s="193"/>
      <c r="L69" s="73">
        <f>SUM(L70:L70)</f>
        <v>-84.6</v>
      </c>
      <c r="M69" s="73">
        <f>SUM(M70:M70)</f>
        <v>0.79999999999999716</v>
      </c>
      <c r="N69" s="149">
        <f>SUM(N70:N70)</f>
        <v>90</v>
      </c>
      <c r="O69" s="149">
        <f>SUM(O70:O70)</f>
        <v>90</v>
      </c>
    </row>
    <row r="70" spans="1:15" s="123" customFormat="1" ht="15.75" customHeight="1" x14ac:dyDescent="0.2">
      <c r="A70" s="97" t="s">
        <v>114</v>
      </c>
      <c r="B70" s="83"/>
      <c r="C70" s="80"/>
      <c r="D70" s="80"/>
      <c r="E70" s="81">
        <v>89.2</v>
      </c>
      <c r="F70" s="81">
        <v>74.2</v>
      </c>
      <c r="G70" s="49">
        <f t="shared" ref="G70" si="115">E70-F70</f>
        <v>15</v>
      </c>
      <c r="H70" s="150">
        <v>174.6</v>
      </c>
      <c r="I70" s="81">
        <f t="shared" ref="I70" si="116">H70</f>
        <v>174.6</v>
      </c>
      <c r="J70" s="194">
        <v>90</v>
      </c>
      <c r="K70" s="194"/>
      <c r="L70" s="49">
        <f t="shared" ref="L70" si="117">J70-I70</f>
        <v>-84.6</v>
      </c>
      <c r="M70" s="49">
        <f t="shared" ref="M70" si="118">J70-E70</f>
        <v>0.79999999999999716</v>
      </c>
      <c r="N70" s="150">
        <v>90</v>
      </c>
      <c r="O70" s="150">
        <v>90</v>
      </c>
    </row>
    <row r="71" spans="1:15" s="123" customFormat="1" ht="15.75" customHeight="1" x14ac:dyDescent="0.2">
      <c r="A71" s="57" t="s">
        <v>96</v>
      </c>
      <c r="B71" s="52" t="s">
        <v>76</v>
      </c>
      <c r="C71" s="76">
        <v>244</v>
      </c>
      <c r="D71" s="58">
        <v>226</v>
      </c>
      <c r="E71" s="73">
        <f t="shared" ref="E71:J71" si="119">SUM(E72:E72)</f>
        <v>225.2</v>
      </c>
      <c r="F71" s="73">
        <f t="shared" si="119"/>
        <v>250.2</v>
      </c>
      <c r="G71" s="73">
        <f t="shared" si="119"/>
        <v>-24.999999999999986</v>
      </c>
      <c r="H71" s="149">
        <f t="shared" si="119"/>
        <v>355.4</v>
      </c>
      <c r="I71" s="73">
        <f t="shared" si="119"/>
        <v>355.4</v>
      </c>
      <c r="J71" s="193">
        <f t="shared" si="119"/>
        <v>238</v>
      </c>
      <c r="K71" s="193"/>
      <c r="L71" s="73">
        <f>SUM(L72:L72)</f>
        <v>-117.4</v>
      </c>
      <c r="M71" s="73">
        <f>SUM(M72:M72)</f>
        <v>12.800000000000002</v>
      </c>
      <c r="N71" s="149">
        <f>SUM(N72:N72)</f>
        <v>238</v>
      </c>
      <c r="O71" s="149">
        <f>SUM(O72:O72)</f>
        <v>238</v>
      </c>
    </row>
    <row r="72" spans="1:15" ht="15" customHeight="1" x14ac:dyDescent="0.2">
      <c r="A72" s="97" t="s">
        <v>114</v>
      </c>
      <c r="B72" s="52"/>
      <c r="C72" s="76"/>
      <c r="D72" s="58"/>
      <c r="E72" s="81">
        <f t="shared" ref="E72:J72" si="120">E74+E76+E78+E80+E82</f>
        <v>225.2</v>
      </c>
      <c r="F72" s="81">
        <f t="shared" si="120"/>
        <v>250.2</v>
      </c>
      <c r="G72" s="81">
        <f t="shared" si="120"/>
        <v>-24.999999999999986</v>
      </c>
      <c r="H72" s="150">
        <f t="shared" si="120"/>
        <v>355.4</v>
      </c>
      <c r="I72" s="81">
        <f t="shared" si="120"/>
        <v>355.4</v>
      </c>
      <c r="J72" s="194">
        <f t="shared" si="120"/>
        <v>238</v>
      </c>
      <c r="K72" s="194"/>
      <c r="L72" s="81">
        <f>L74+L76+L78+L80+L82</f>
        <v>-117.4</v>
      </c>
      <c r="M72" s="81">
        <f>M74+M76+M78+M80+M82</f>
        <v>12.800000000000002</v>
      </c>
      <c r="N72" s="150">
        <f>N74+N76+N78+N80+N82</f>
        <v>238</v>
      </c>
      <c r="O72" s="150">
        <f>O74+O76+O78+O80+O82</f>
        <v>238</v>
      </c>
    </row>
    <row r="73" spans="1:15" s="34" customFormat="1" ht="31.5" customHeight="1" x14ac:dyDescent="0.2">
      <c r="A73" s="84" t="s">
        <v>97</v>
      </c>
      <c r="B73" s="85" t="s">
        <v>76</v>
      </c>
      <c r="C73" s="58"/>
      <c r="D73" s="78"/>
      <c r="E73" s="73">
        <f t="shared" ref="E73:J73" si="121">SUM(E74:E74)</f>
        <v>0</v>
      </c>
      <c r="F73" s="73">
        <f t="shared" si="121"/>
        <v>0</v>
      </c>
      <c r="G73" s="73">
        <f t="shared" si="121"/>
        <v>0</v>
      </c>
      <c r="H73" s="149">
        <f t="shared" si="121"/>
        <v>5.6</v>
      </c>
      <c r="I73" s="73">
        <f t="shared" si="121"/>
        <v>5.6</v>
      </c>
      <c r="J73" s="193">
        <f t="shared" si="121"/>
        <v>0</v>
      </c>
      <c r="K73" s="193"/>
      <c r="L73" s="73">
        <f>SUM(L74:L74)</f>
        <v>-5.6</v>
      </c>
      <c r="M73" s="73">
        <f>SUM(M74:M74)</f>
        <v>0</v>
      </c>
      <c r="N73" s="149">
        <f>SUM(N74:N74)</f>
        <v>0</v>
      </c>
      <c r="O73" s="149">
        <f>SUM(O74:O74)</f>
        <v>0</v>
      </c>
    </row>
    <row r="74" spans="1:15" s="34" customFormat="1" ht="15" customHeight="1" x14ac:dyDescent="0.2">
      <c r="A74" s="97" t="s">
        <v>114</v>
      </c>
      <c r="B74" s="85"/>
      <c r="C74" s="58"/>
      <c r="D74" s="78"/>
      <c r="E74" s="81">
        <v>0</v>
      </c>
      <c r="F74" s="81">
        <v>0</v>
      </c>
      <c r="G74" s="49">
        <f t="shared" ref="G74" si="122">E74-F74</f>
        <v>0</v>
      </c>
      <c r="H74" s="150">
        <v>5.6</v>
      </c>
      <c r="I74" s="81">
        <f t="shared" ref="I74" si="123">H74</f>
        <v>5.6</v>
      </c>
      <c r="J74" s="194">
        <v>0</v>
      </c>
      <c r="K74" s="194"/>
      <c r="L74" s="49">
        <f t="shared" ref="L74" si="124">J74-I74</f>
        <v>-5.6</v>
      </c>
      <c r="M74" s="49">
        <f t="shared" ref="M74" si="125">J74-E74</f>
        <v>0</v>
      </c>
      <c r="N74" s="150">
        <v>0</v>
      </c>
      <c r="O74" s="150">
        <v>0</v>
      </c>
    </row>
    <row r="75" spans="1:15" s="34" customFormat="1" ht="39" customHeight="1" x14ac:dyDescent="0.2">
      <c r="A75" s="66" t="s">
        <v>73</v>
      </c>
      <c r="B75" s="85" t="s">
        <v>76</v>
      </c>
      <c r="C75" s="65"/>
      <c r="D75" s="78"/>
      <c r="E75" s="73">
        <f t="shared" ref="E75:J75" si="126">SUM(E76:E76)</f>
        <v>112.2</v>
      </c>
      <c r="F75" s="73">
        <f t="shared" si="126"/>
        <v>137.19999999999999</v>
      </c>
      <c r="G75" s="73">
        <f t="shared" si="126"/>
        <v>-24.999999999999986</v>
      </c>
      <c r="H75" s="149">
        <f t="shared" si="126"/>
        <v>155.4</v>
      </c>
      <c r="I75" s="73">
        <f t="shared" si="126"/>
        <v>155.4</v>
      </c>
      <c r="J75" s="193">
        <f t="shared" si="126"/>
        <v>120</v>
      </c>
      <c r="K75" s="280"/>
      <c r="L75" s="73">
        <f>SUM(L76:L76)</f>
        <v>-35.400000000000006</v>
      </c>
      <c r="M75" s="73">
        <f>SUM(M76:M76)</f>
        <v>7.7999999999999972</v>
      </c>
      <c r="N75" s="149">
        <f>SUM(N76:N76)</f>
        <v>120</v>
      </c>
      <c r="O75" s="149">
        <f>SUM(O76:O76)</f>
        <v>120</v>
      </c>
    </row>
    <row r="76" spans="1:15" s="34" customFormat="1" ht="15" customHeight="1" x14ac:dyDescent="0.2">
      <c r="A76" s="97" t="s">
        <v>114</v>
      </c>
      <c r="B76" s="85"/>
      <c r="C76" s="65"/>
      <c r="D76" s="78"/>
      <c r="E76" s="81">
        <v>112.2</v>
      </c>
      <c r="F76" s="81">
        <v>137.19999999999999</v>
      </c>
      <c r="G76" s="49">
        <f t="shared" ref="G76" si="127">E76-F76</f>
        <v>-24.999999999999986</v>
      </c>
      <c r="H76" s="150">
        <v>155.4</v>
      </c>
      <c r="I76" s="81">
        <f t="shared" ref="I76" si="128">H76</f>
        <v>155.4</v>
      </c>
      <c r="J76" s="194">
        <v>120</v>
      </c>
      <c r="K76" s="194"/>
      <c r="L76" s="49">
        <f t="shared" ref="L76" si="129">J76-I76</f>
        <v>-35.400000000000006</v>
      </c>
      <c r="M76" s="49">
        <f t="shared" ref="M76" si="130">J76-E76</f>
        <v>7.7999999999999972</v>
      </c>
      <c r="N76" s="150">
        <v>120</v>
      </c>
      <c r="O76" s="150">
        <v>120</v>
      </c>
    </row>
    <row r="77" spans="1:15" s="60" customFormat="1" ht="25.5" x14ac:dyDescent="0.2">
      <c r="A77" s="281" t="s">
        <v>98</v>
      </c>
      <c r="B77" s="282" t="s">
        <v>76</v>
      </c>
      <c r="C77" s="283"/>
      <c r="D77" s="284"/>
      <c r="E77" s="285">
        <f t="shared" ref="E77:J77" si="131">SUM(E78:E78)</f>
        <v>15</v>
      </c>
      <c r="F77" s="285">
        <f t="shared" si="131"/>
        <v>15</v>
      </c>
      <c r="G77" s="285">
        <f t="shared" si="131"/>
        <v>0</v>
      </c>
      <c r="H77" s="285">
        <f t="shared" si="131"/>
        <v>40</v>
      </c>
      <c r="I77" s="285">
        <f t="shared" si="131"/>
        <v>40</v>
      </c>
      <c r="J77" s="285">
        <f t="shared" si="131"/>
        <v>15</v>
      </c>
      <c r="K77" s="193"/>
      <c r="L77" s="73">
        <f>SUM(L78:L78)</f>
        <v>-25</v>
      </c>
      <c r="M77" s="73">
        <f>SUM(M78:M78)</f>
        <v>0</v>
      </c>
      <c r="N77" s="149">
        <f>SUM(N78:N78)</f>
        <v>15</v>
      </c>
      <c r="O77" s="149">
        <f>SUM(O78:O78)</f>
        <v>15</v>
      </c>
    </row>
    <row r="78" spans="1:15" x14ac:dyDescent="0.2">
      <c r="A78" s="97" t="s">
        <v>114</v>
      </c>
      <c r="B78" s="85"/>
      <c r="C78" s="65"/>
      <c r="D78" s="78"/>
      <c r="E78" s="81">
        <v>15</v>
      </c>
      <c r="F78" s="81">
        <v>15</v>
      </c>
      <c r="G78" s="49">
        <f t="shared" ref="G78" si="132">E78-F78</f>
        <v>0</v>
      </c>
      <c r="H78" s="150">
        <v>40</v>
      </c>
      <c r="I78" s="81">
        <f t="shared" ref="I78" si="133">H78</f>
        <v>40</v>
      </c>
      <c r="J78" s="194">
        <v>15</v>
      </c>
      <c r="K78" s="194"/>
      <c r="L78" s="49">
        <f t="shared" ref="L78" si="134">J78-I78</f>
        <v>-25</v>
      </c>
      <c r="M78" s="49">
        <f t="shared" ref="M78" si="135">J78-E78</f>
        <v>0</v>
      </c>
      <c r="N78" s="150">
        <v>15</v>
      </c>
      <c r="O78" s="150">
        <v>15</v>
      </c>
    </row>
    <row r="79" spans="1:15" ht="28.5" customHeight="1" x14ac:dyDescent="0.2">
      <c r="A79" s="286" t="s">
        <v>99</v>
      </c>
      <c r="B79" s="287" t="s">
        <v>76</v>
      </c>
      <c r="C79" s="258"/>
      <c r="D79" s="288"/>
      <c r="E79" s="262">
        <f t="shared" ref="E79:J79" si="136">SUM(E80:E80)</f>
        <v>12.9</v>
      </c>
      <c r="F79" s="262">
        <f t="shared" si="136"/>
        <v>12.9</v>
      </c>
      <c r="G79" s="262">
        <f t="shared" si="136"/>
        <v>0</v>
      </c>
      <c r="H79" s="262">
        <f t="shared" si="136"/>
        <v>52</v>
      </c>
      <c r="I79" s="262">
        <f t="shared" si="136"/>
        <v>52</v>
      </c>
      <c r="J79" s="262">
        <f t="shared" si="136"/>
        <v>13</v>
      </c>
      <c r="K79" s="294"/>
      <c r="L79" s="73">
        <f>SUM(L80:L80)</f>
        <v>-39</v>
      </c>
      <c r="M79" s="73">
        <f>SUM(M80:M80)</f>
        <v>9.9999999999999645E-2</v>
      </c>
      <c r="N79" s="149">
        <f>SUM(N80:N80)</f>
        <v>13</v>
      </c>
      <c r="O79" s="149">
        <f>SUM(O80:O80)</f>
        <v>13</v>
      </c>
    </row>
    <row r="80" spans="1:15" x14ac:dyDescent="0.2">
      <c r="A80" s="97" t="s">
        <v>114</v>
      </c>
      <c r="B80" s="85"/>
      <c r="C80" s="65"/>
      <c r="D80" s="78"/>
      <c r="E80" s="81">
        <v>12.9</v>
      </c>
      <c r="F80" s="81">
        <v>12.9</v>
      </c>
      <c r="G80" s="49">
        <f t="shared" ref="G80" si="137">E80-F80</f>
        <v>0</v>
      </c>
      <c r="H80" s="150">
        <v>52</v>
      </c>
      <c r="I80" s="81">
        <f t="shared" ref="I80" si="138">H80</f>
        <v>52</v>
      </c>
      <c r="J80" s="194">
        <v>13</v>
      </c>
      <c r="K80" s="194"/>
      <c r="L80" s="49">
        <f t="shared" ref="L80" si="139">J80-I80</f>
        <v>-39</v>
      </c>
      <c r="M80" s="49">
        <f t="shared" ref="M80" si="140">J80-E80</f>
        <v>9.9999999999999645E-2</v>
      </c>
      <c r="N80" s="150">
        <v>13</v>
      </c>
      <c r="O80" s="150">
        <v>13</v>
      </c>
    </row>
    <row r="81" spans="1:15" ht="19.5" customHeight="1" x14ac:dyDescent="0.2">
      <c r="A81" s="66" t="s">
        <v>100</v>
      </c>
      <c r="B81" s="85" t="s">
        <v>76</v>
      </c>
      <c r="C81" s="65"/>
      <c r="D81" s="78"/>
      <c r="E81" s="73">
        <f t="shared" ref="E81:J81" si="141">SUM(E82:E82)</f>
        <v>85.1</v>
      </c>
      <c r="F81" s="73">
        <f t="shared" si="141"/>
        <v>85.1</v>
      </c>
      <c r="G81" s="73">
        <f t="shared" si="141"/>
        <v>0</v>
      </c>
      <c r="H81" s="149">
        <f t="shared" si="141"/>
        <v>102.4</v>
      </c>
      <c r="I81" s="73">
        <f t="shared" si="141"/>
        <v>102.4</v>
      </c>
      <c r="J81" s="193">
        <f t="shared" si="141"/>
        <v>90</v>
      </c>
      <c r="K81" s="295"/>
      <c r="L81" s="73">
        <f>SUM(L82:L82)</f>
        <v>-12.400000000000006</v>
      </c>
      <c r="M81" s="73">
        <f>SUM(M82:M82)</f>
        <v>4.9000000000000057</v>
      </c>
      <c r="N81" s="149">
        <f>SUM(N82:N82)</f>
        <v>90</v>
      </c>
      <c r="O81" s="149">
        <f>SUM(O82:O82)</f>
        <v>90</v>
      </c>
    </row>
    <row r="82" spans="1:15" ht="21" customHeight="1" x14ac:dyDescent="0.2">
      <c r="A82" s="97" t="s">
        <v>114</v>
      </c>
      <c r="B82" s="85"/>
      <c r="C82" s="65"/>
      <c r="D82" s="78"/>
      <c r="E82" s="81">
        <v>85.1</v>
      </c>
      <c r="F82" s="81">
        <v>85.1</v>
      </c>
      <c r="G82" s="49">
        <f t="shared" ref="G82" si="142">E82-F82</f>
        <v>0</v>
      </c>
      <c r="H82" s="150">
        <v>102.4</v>
      </c>
      <c r="I82" s="81">
        <f t="shared" ref="I82" si="143">H82</f>
        <v>102.4</v>
      </c>
      <c r="J82" s="194">
        <v>90</v>
      </c>
      <c r="K82" s="194"/>
      <c r="L82" s="49">
        <f t="shared" ref="L82" si="144">J82-I82</f>
        <v>-12.400000000000006</v>
      </c>
      <c r="M82" s="49">
        <f t="shared" ref="M82" si="145">J82-E82</f>
        <v>4.9000000000000057</v>
      </c>
      <c r="N82" s="150">
        <v>90</v>
      </c>
      <c r="O82" s="150">
        <v>90</v>
      </c>
    </row>
    <row r="83" spans="1:15" x14ac:dyDescent="0.2">
      <c r="A83" s="57" t="s">
        <v>70</v>
      </c>
      <c r="B83" s="85" t="s">
        <v>76</v>
      </c>
      <c r="C83" s="71">
        <v>244</v>
      </c>
      <c r="D83" s="76">
        <v>227</v>
      </c>
      <c r="E83" s="73">
        <f t="shared" ref="E83:J83" si="146">SUM(E84:E84)</f>
        <v>4.8</v>
      </c>
      <c r="F83" s="73">
        <f t="shared" si="146"/>
        <v>0.8</v>
      </c>
      <c r="G83" s="73">
        <f t="shared" si="146"/>
        <v>4</v>
      </c>
      <c r="H83" s="149">
        <f t="shared" si="146"/>
        <v>6</v>
      </c>
      <c r="I83" s="73">
        <f t="shared" si="146"/>
        <v>6</v>
      </c>
      <c r="J83" s="193">
        <f t="shared" si="146"/>
        <v>4.8</v>
      </c>
      <c r="K83" s="193"/>
      <c r="L83" s="73">
        <f>SUM(L84:L84)</f>
        <v>-1.2000000000000002</v>
      </c>
      <c r="M83" s="73">
        <f>SUM(M84:M84)</f>
        <v>0</v>
      </c>
      <c r="N83" s="149">
        <f>SUM(N84:N84)</f>
        <v>4.8</v>
      </c>
      <c r="O83" s="149">
        <f>SUM(O84:O84)</f>
        <v>4.8</v>
      </c>
    </row>
    <row r="84" spans="1:15" x14ac:dyDescent="0.2">
      <c r="A84" s="97" t="s">
        <v>114</v>
      </c>
      <c r="B84" s="85"/>
      <c r="C84" s="71"/>
      <c r="D84" s="76"/>
      <c r="E84" s="81">
        <v>4.8</v>
      </c>
      <c r="F84" s="81">
        <v>0.8</v>
      </c>
      <c r="G84" s="49">
        <f t="shared" ref="G84" si="147">E84-F84</f>
        <v>4</v>
      </c>
      <c r="H84" s="150">
        <v>6</v>
      </c>
      <c r="I84" s="81">
        <f t="shared" ref="I84" si="148">H84</f>
        <v>6</v>
      </c>
      <c r="J84" s="194">
        <v>4.8</v>
      </c>
      <c r="K84" s="194"/>
      <c r="L84" s="49">
        <f t="shared" ref="L84" si="149">J84-I84</f>
        <v>-1.2000000000000002</v>
      </c>
      <c r="M84" s="49">
        <f t="shared" ref="M84" si="150">J84-E84</f>
        <v>0</v>
      </c>
      <c r="N84" s="150">
        <v>4.8</v>
      </c>
      <c r="O84" s="150">
        <v>4.8</v>
      </c>
    </row>
    <row r="85" spans="1:15" ht="25.5" x14ac:dyDescent="0.2">
      <c r="A85" s="74" t="s">
        <v>8</v>
      </c>
      <c r="B85" s="52" t="s">
        <v>76</v>
      </c>
      <c r="C85" s="76">
        <v>244</v>
      </c>
      <c r="D85" s="58">
        <v>300</v>
      </c>
      <c r="E85" s="81"/>
      <c r="F85" s="81"/>
      <c r="G85" s="81"/>
      <c r="H85" s="150"/>
      <c r="I85" s="81"/>
      <c r="J85" s="194"/>
      <c r="K85" s="194"/>
      <c r="L85" s="107"/>
      <c r="M85" s="107"/>
      <c r="N85" s="150"/>
      <c r="O85" s="150"/>
    </row>
    <row r="86" spans="1:15" ht="25.5" x14ac:dyDescent="0.2">
      <c r="A86" s="74" t="s">
        <v>9</v>
      </c>
      <c r="B86" s="52" t="s">
        <v>76</v>
      </c>
      <c r="C86" s="76">
        <v>244</v>
      </c>
      <c r="D86" s="58">
        <v>310</v>
      </c>
      <c r="E86" s="90">
        <f t="shared" ref="E86:J86" si="151">SUM(E87:E87)</f>
        <v>70</v>
      </c>
      <c r="F86" s="90">
        <f t="shared" si="151"/>
        <v>70</v>
      </c>
      <c r="G86" s="90">
        <f t="shared" si="151"/>
        <v>0</v>
      </c>
      <c r="H86" s="145">
        <f t="shared" si="151"/>
        <v>179.5</v>
      </c>
      <c r="I86" s="90">
        <f t="shared" si="151"/>
        <v>179.5</v>
      </c>
      <c r="J86" s="190">
        <f t="shared" si="151"/>
        <v>70</v>
      </c>
      <c r="K86" s="190"/>
      <c r="L86" s="90">
        <f>SUM(L87:L87)</f>
        <v>-109.5</v>
      </c>
      <c r="M86" s="90">
        <f>SUM(M87:M87)</f>
        <v>0</v>
      </c>
      <c r="N86" s="145">
        <f>SUM(N87:N87)</f>
        <v>70</v>
      </c>
      <c r="O86" s="145">
        <f>SUM(O87:O87)</f>
        <v>70</v>
      </c>
    </row>
    <row r="87" spans="1:15" s="60" customFormat="1" ht="12" customHeight="1" x14ac:dyDescent="0.2">
      <c r="A87" s="97" t="s">
        <v>114</v>
      </c>
      <c r="B87" s="52"/>
      <c r="C87" s="76"/>
      <c r="D87" s="58"/>
      <c r="E87" s="81">
        <v>70</v>
      </c>
      <c r="F87" s="81">
        <v>70</v>
      </c>
      <c r="G87" s="81">
        <f>E87-F87</f>
        <v>0</v>
      </c>
      <c r="H87" s="150">
        <v>179.5</v>
      </c>
      <c r="I87" s="81">
        <f t="shared" ref="I87" si="152">H87</f>
        <v>179.5</v>
      </c>
      <c r="J87" s="194">
        <v>70</v>
      </c>
      <c r="K87" s="194"/>
      <c r="L87" s="49">
        <f t="shared" ref="L87" si="153">J87-I87</f>
        <v>-109.5</v>
      </c>
      <c r="M87" s="49">
        <f t="shared" ref="M87" si="154">J87-E87</f>
        <v>0</v>
      </c>
      <c r="N87" s="150">
        <v>70</v>
      </c>
      <c r="O87" s="150">
        <v>70</v>
      </c>
    </row>
    <row r="88" spans="1:15" ht="33" customHeight="1" x14ac:dyDescent="0.2">
      <c r="A88" s="74" t="s">
        <v>101</v>
      </c>
      <c r="B88" s="52" t="s">
        <v>76</v>
      </c>
      <c r="C88" s="76">
        <v>244</v>
      </c>
      <c r="D88" s="58">
        <v>320</v>
      </c>
      <c r="E88" s="73">
        <v>0</v>
      </c>
      <c r="F88" s="73">
        <v>0</v>
      </c>
      <c r="G88" s="73">
        <v>0</v>
      </c>
      <c r="H88" s="149">
        <v>0</v>
      </c>
      <c r="I88" s="73">
        <v>0</v>
      </c>
      <c r="J88" s="193">
        <v>0</v>
      </c>
      <c r="K88" s="193"/>
      <c r="L88" s="73">
        <v>0</v>
      </c>
      <c r="M88" s="73">
        <v>0</v>
      </c>
      <c r="N88" s="149">
        <v>0</v>
      </c>
      <c r="O88" s="149">
        <v>0</v>
      </c>
    </row>
    <row r="89" spans="1:15" ht="40.5" customHeight="1" x14ac:dyDescent="0.2">
      <c r="A89" s="320" t="s">
        <v>102</v>
      </c>
      <c r="B89" s="315" t="s">
        <v>76</v>
      </c>
      <c r="C89" s="316">
        <v>244</v>
      </c>
      <c r="D89" s="317">
        <v>340</v>
      </c>
      <c r="E89" s="318">
        <f t="shared" ref="E89:I89" si="155">SUM(E90:E90)</f>
        <v>287.39999999999998</v>
      </c>
      <c r="F89" s="318">
        <f t="shared" si="155"/>
        <v>288.5</v>
      </c>
      <c r="G89" s="318">
        <f t="shared" si="155"/>
        <v>-1.0999999999999996</v>
      </c>
      <c r="H89" s="318">
        <f t="shared" si="155"/>
        <v>442.6</v>
      </c>
      <c r="I89" s="318">
        <f t="shared" si="155"/>
        <v>442.6</v>
      </c>
      <c r="J89" s="319">
        <f>SUM(J90:J90)</f>
        <v>272.5</v>
      </c>
      <c r="K89" s="190"/>
      <c r="L89" s="90">
        <f>SUM(L90:L90)</f>
        <v>-170.1</v>
      </c>
      <c r="M89" s="90">
        <f>SUM(M90:M90)</f>
        <v>-14.900000000000006</v>
      </c>
      <c r="N89" s="145">
        <f>SUM(N90:N90)</f>
        <v>272.5</v>
      </c>
      <c r="O89" s="145">
        <f>SUM(O90:O90)</f>
        <v>272.5</v>
      </c>
    </row>
    <row r="90" spans="1:15" x14ac:dyDescent="0.2">
      <c r="A90" s="97" t="s">
        <v>114</v>
      </c>
      <c r="B90" s="52"/>
      <c r="C90" s="76"/>
      <c r="D90" s="58"/>
      <c r="E90" s="46">
        <f t="shared" ref="E90:J90" si="156">E92+E94+E96+E98+E100+E102+E104</f>
        <v>287.39999999999998</v>
      </c>
      <c r="F90" s="46">
        <f t="shared" si="156"/>
        <v>288.5</v>
      </c>
      <c r="G90" s="46">
        <f t="shared" si="156"/>
        <v>-1.0999999999999996</v>
      </c>
      <c r="H90" s="143">
        <f t="shared" si="156"/>
        <v>442.6</v>
      </c>
      <c r="I90" s="46">
        <f t="shared" si="156"/>
        <v>442.6</v>
      </c>
      <c r="J90" s="189">
        <f t="shared" si="156"/>
        <v>272.5</v>
      </c>
      <c r="K90" s="189"/>
      <c r="L90" s="46">
        <f>L92+L94+L96+L98+L100+L102+L104</f>
        <v>-170.1</v>
      </c>
      <c r="M90" s="46">
        <f>M92+M94+M96+M98+M100+M102+M104</f>
        <v>-14.900000000000006</v>
      </c>
      <c r="N90" s="143">
        <f>N92+N94+N96+N98+N100+N102+N104</f>
        <v>272.5</v>
      </c>
      <c r="O90" s="143">
        <f>O92+O94+O96+O98+O100+O102+O104</f>
        <v>272.5</v>
      </c>
    </row>
    <row r="91" spans="1:15" ht="25.5" x14ac:dyDescent="0.2">
      <c r="A91" s="289" t="s">
        <v>27</v>
      </c>
      <c r="B91" s="290" t="s">
        <v>76</v>
      </c>
      <c r="C91" s="291"/>
      <c r="D91" s="292">
        <v>341</v>
      </c>
      <c r="E91" s="293">
        <f t="shared" ref="E91:J91" si="157">SUM(E92:E92)</f>
        <v>2</v>
      </c>
      <c r="F91" s="293">
        <f t="shared" si="157"/>
        <v>2</v>
      </c>
      <c r="G91" s="293">
        <f t="shared" si="157"/>
        <v>0</v>
      </c>
      <c r="H91" s="293">
        <f t="shared" si="157"/>
        <v>2.5</v>
      </c>
      <c r="I91" s="293">
        <f t="shared" si="157"/>
        <v>2.5</v>
      </c>
      <c r="J91" s="293">
        <f t="shared" si="157"/>
        <v>2.5</v>
      </c>
      <c r="K91" s="294"/>
      <c r="L91" s="90">
        <f>SUM(L92:L92)</f>
        <v>0</v>
      </c>
      <c r="M91" s="90">
        <f>SUM(M92:M92)</f>
        <v>0.5</v>
      </c>
      <c r="N91" s="145">
        <f>SUM(N92:N92)</f>
        <v>2.5</v>
      </c>
      <c r="O91" s="145">
        <f>SUM(O92:O92)</f>
        <v>2.5</v>
      </c>
    </row>
    <row r="92" spans="1:15" x14ac:dyDescent="0.2">
      <c r="A92" s="97" t="s">
        <v>114</v>
      </c>
      <c r="B92" s="52"/>
      <c r="C92" s="65"/>
      <c r="D92" s="78"/>
      <c r="E92" s="81">
        <v>2</v>
      </c>
      <c r="F92" s="81">
        <v>2</v>
      </c>
      <c r="G92" s="81">
        <f>E92-F92</f>
        <v>0</v>
      </c>
      <c r="H92" s="150">
        <v>2.5</v>
      </c>
      <c r="I92" s="81">
        <f t="shared" ref="I92" si="158">H92</f>
        <v>2.5</v>
      </c>
      <c r="J92" s="194">
        <v>2.5</v>
      </c>
      <c r="K92" s="194"/>
      <c r="L92" s="49">
        <f t="shared" ref="L92" si="159">J92-I92</f>
        <v>0</v>
      </c>
      <c r="M92" s="49">
        <f t="shared" ref="M92" si="160">J92-E92</f>
        <v>0.5</v>
      </c>
      <c r="N92" s="150">
        <v>2.5</v>
      </c>
      <c r="O92" s="150">
        <v>2.5</v>
      </c>
    </row>
    <row r="93" spans="1:15" s="60" customFormat="1" ht="16.5" customHeight="1" x14ac:dyDescent="0.2">
      <c r="A93" s="61" t="s">
        <v>103</v>
      </c>
      <c r="B93" s="52" t="s">
        <v>76</v>
      </c>
      <c r="C93" s="65"/>
      <c r="D93" s="78">
        <v>342</v>
      </c>
      <c r="E93" s="90">
        <f t="shared" ref="E93:J93" si="161">SUM(E94:E94)</f>
        <v>0</v>
      </c>
      <c r="F93" s="90">
        <f t="shared" si="161"/>
        <v>0</v>
      </c>
      <c r="G93" s="90">
        <f t="shared" si="161"/>
        <v>0</v>
      </c>
      <c r="H93" s="145">
        <f t="shared" si="161"/>
        <v>0</v>
      </c>
      <c r="I93" s="90">
        <f t="shared" si="161"/>
        <v>0</v>
      </c>
      <c r="J93" s="190">
        <f t="shared" si="161"/>
        <v>0</v>
      </c>
      <c r="K93" s="190"/>
      <c r="L93" s="90">
        <f>SUM(L94:L94)</f>
        <v>0</v>
      </c>
      <c r="M93" s="90">
        <f>SUM(M94:M94)</f>
        <v>0</v>
      </c>
      <c r="N93" s="145">
        <f>SUM(N94:N94)</f>
        <v>0</v>
      </c>
      <c r="O93" s="145">
        <f>SUM(O94:O94)</f>
        <v>0</v>
      </c>
    </row>
    <row r="94" spans="1:15" s="60" customFormat="1" ht="18" customHeight="1" x14ac:dyDescent="0.2">
      <c r="A94" s="97" t="s">
        <v>114</v>
      </c>
      <c r="B94" s="52"/>
      <c r="C94" s="65"/>
      <c r="D94" s="78"/>
      <c r="E94" s="81"/>
      <c r="F94" s="81"/>
      <c r="G94" s="81">
        <f>E94-F94</f>
        <v>0</v>
      </c>
      <c r="H94" s="150"/>
      <c r="I94" s="81">
        <f t="shared" ref="I94" si="162">H94</f>
        <v>0</v>
      </c>
      <c r="J94" s="194">
        <v>0</v>
      </c>
      <c r="K94" s="194"/>
      <c r="L94" s="49">
        <f t="shared" ref="L94" si="163">J94-I94</f>
        <v>0</v>
      </c>
      <c r="M94" s="49">
        <f t="shared" ref="M94" si="164">J94-E94</f>
        <v>0</v>
      </c>
      <c r="N94" s="150">
        <v>0</v>
      </c>
      <c r="O94" s="150">
        <v>0</v>
      </c>
    </row>
    <row r="95" spans="1:15" s="60" customFormat="1" ht="16.5" customHeight="1" x14ac:dyDescent="0.2">
      <c r="A95" s="61" t="s">
        <v>18</v>
      </c>
      <c r="B95" s="52" t="s">
        <v>76</v>
      </c>
      <c r="C95" s="65"/>
      <c r="D95" s="78">
        <v>343</v>
      </c>
      <c r="E95" s="90">
        <f t="shared" ref="E95:J95" si="165">SUM(E96:E96)</f>
        <v>0</v>
      </c>
      <c r="F95" s="90">
        <f t="shared" si="165"/>
        <v>0</v>
      </c>
      <c r="G95" s="90">
        <f t="shared" si="165"/>
        <v>0</v>
      </c>
      <c r="H95" s="145">
        <f t="shared" si="165"/>
        <v>0</v>
      </c>
      <c r="I95" s="90">
        <f t="shared" si="165"/>
        <v>0</v>
      </c>
      <c r="J95" s="190">
        <f t="shared" si="165"/>
        <v>0</v>
      </c>
      <c r="K95" s="190"/>
      <c r="L95" s="90">
        <f>SUM(L96:L96)</f>
        <v>0</v>
      </c>
      <c r="M95" s="90">
        <f>SUM(M96:M96)</f>
        <v>0</v>
      </c>
      <c r="N95" s="145">
        <f>SUM(N96:N96)</f>
        <v>0</v>
      </c>
      <c r="O95" s="145">
        <f>SUM(O96:O96)</f>
        <v>0</v>
      </c>
    </row>
    <row r="96" spans="1:15" ht="16.5" customHeight="1" x14ac:dyDescent="0.2">
      <c r="A96" s="97" t="s">
        <v>114</v>
      </c>
      <c r="B96" s="52"/>
      <c r="C96" s="65"/>
      <c r="D96" s="78"/>
      <c r="E96" s="81">
        <v>0</v>
      </c>
      <c r="F96" s="81">
        <v>0</v>
      </c>
      <c r="G96" s="81">
        <f>E96-F96</f>
        <v>0</v>
      </c>
      <c r="H96" s="150">
        <v>0</v>
      </c>
      <c r="I96" s="81">
        <f t="shared" ref="I96" si="166">H96</f>
        <v>0</v>
      </c>
      <c r="J96" s="194">
        <v>0</v>
      </c>
      <c r="K96" s="194"/>
      <c r="L96" s="49">
        <f t="shared" ref="L96" si="167">J96-I96</f>
        <v>0</v>
      </c>
      <c r="M96" s="49">
        <f t="shared" ref="M96" si="168">J96-E96</f>
        <v>0</v>
      </c>
      <c r="N96" s="150">
        <v>0</v>
      </c>
      <c r="O96" s="150">
        <v>0</v>
      </c>
    </row>
    <row r="97" spans="1:15" ht="26.25" customHeight="1" x14ac:dyDescent="0.2">
      <c r="A97" s="296" t="s">
        <v>104</v>
      </c>
      <c r="B97" s="297" t="s">
        <v>76</v>
      </c>
      <c r="C97" s="298"/>
      <c r="D97" s="299">
        <v>344</v>
      </c>
      <c r="E97" s="300">
        <f t="shared" ref="E97:J97" si="169">SUM(E98:E98)</f>
        <v>0</v>
      </c>
      <c r="F97" s="300">
        <f t="shared" si="169"/>
        <v>11.9</v>
      </c>
      <c r="G97" s="300">
        <f t="shared" si="169"/>
        <v>-11.9</v>
      </c>
      <c r="H97" s="300">
        <f t="shared" si="169"/>
        <v>44</v>
      </c>
      <c r="I97" s="300">
        <f t="shared" si="169"/>
        <v>44</v>
      </c>
      <c r="J97" s="300">
        <f t="shared" si="169"/>
        <v>10</v>
      </c>
      <c r="K97" s="190"/>
      <c r="L97" s="90">
        <f>SUM(L98:L98)</f>
        <v>-34</v>
      </c>
      <c r="M97" s="90">
        <f>SUM(M98:M98)</f>
        <v>10</v>
      </c>
      <c r="N97" s="145">
        <f>SUM(N98:N98)</f>
        <v>10</v>
      </c>
      <c r="O97" s="145">
        <f>SUM(O98:O98)</f>
        <v>10</v>
      </c>
    </row>
    <row r="98" spans="1:15" s="60" customFormat="1" ht="20.25" customHeight="1" x14ac:dyDescent="0.2">
      <c r="A98" s="97" t="s">
        <v>114</v>
      </c>
      <c r="B98" s="52"/>
      <c r="C98" s="65"/>
      <c r="D98" s="78"/>
      <c r="E98" s="81"/>
      <c r="F98" s="81">
        <v>11.9</v>
      </c>
      <c r="G98" s="81">
        <f>E98-F98</f>
        <v>-11.9</v>
      </c>
      <c r="H98" s="150">
        <v>44</v>
      </c>
      <c r="I98" s="81">
        <f t="shared" ref="I98" si="170">H98</f>
        <v>44</v>
      </c>
      <c r="J98" s="194">
        <v>10</v>
      </c>
      <c r="K98" s="194"/>
      <c r="L98" s="49">
        <f t="shared" ref="L98" si="171">J98-I98</f>
        <v>-34</v>
      </c>
      <c r="M98" s="49">
        <f t="shared" ref="M98" si="172">J98-E98</f>
        <v>10</v>
      </c>
      <c r="N98" s="150">
        <v>10</v>
      </c>
      <c r="O98" s="150">
        <v>10</v>
      </c>
    </row>
    <row r="99" spans="1:15" ht="25.5" customHeight="1" x14ac:dyDescent="0.2">
      <c r="A99" s="301" t="s">
        <v>105</v>
      </c>
      <c r="B99" s="302" t="s">
        <v>76</v>
      </c>
      <c r="C99" s="303"/>
      <c r="D99" s="304">
        <v>345</v>
      </c>
      <c r="E99" s="305">
        <f t="shared" ref="E99:J99" si="173">SUM(E100:E100)</f>
        <v>21</v>
      </c>
      <c r="F99" s="305">
        <f t="shared" si="173"/>
        <v>10.199999999999999</v>
      </c>
      <c r="G99" s="305">
        <f t="shared" si="173"/>
        <v>10.8</v>
      </c>
      <c r="H99" s="305">
        <f t="shared" si="173"/>
        <v>32</v>
      </c>
      <c r="I99" s="305">
        <f t="shared" si="173"/>
        <v>32</v>
      </c>
      <c r="J99" s="305">
        <f t="shared" si="173"/>
        <v>20</v>
      </c>
      <c r="K99" s="190"/>
      <c r="L99" s="90">
        <f>SUM(L100:L100)</f>
        <v>-12</v>
      </c>
      <c r="M99" s="90">
        <f>SUM(M100:M100)</f>
        <v>-1</v>
      </c>
      <c r="N99" s="145">
        <f>SUM(N100:N100)</f>
        <v>20</v>
      </c>
      <c r="O99" s="145">
        <f>SUM(O100:O100)</f>
        <v>20</v>
      </c>
    </row>
    <row r="100" spans="1:15" ht="18" customHeight="1" x14ac:dyDescent="0.2">
      <c r="A100" s="97" t="s">
        <v>114</v>
      </c>
      <c r="B100" s="52"/>
      <c r="C100" s="65"/>
      <c r="D100" s="78"/>
      <c r="E100" s="81">
        <v>21</v>
      </c>
      <c r="F100" s="81">
        <v>10.199999999999999</v>
      </c>
      <c r="G100" s="81">
        <f>E100-F100</f>
        <v>10.8</v>
      </c>
      <c r="H100" s="150">
        <v>32</v>
      </c>
      <c r="I100" s="81">
        <f t="shared" ref="I100" si="174">H100</f>
        <v>32</v>
      </c>
      <c r="J100" s="194">
        <v>20</v>
      </c>
      <c r="K100" s="194"/>
      <c r="L100" s="49">
        <f t="shared" ref="L100" si="175">J100-I100</f>
        <v>-12</v>
      </c>
      <c r="M100" s="49">
        <f t="shared" ref="M100" si="176">J100-E100</f>
        <v>-1</v>
      </c>
      <c r="N100" s="150">
        <v>20</v>
      </c>
      <c r="O100" s="150">
        <v>20</v>
      </c>
    </row>
    <row r="101" spans="1:15" ht="39" customHeight="1" x14ac:dyDescent="0.2">
      <c r="A101" s="321" t="s">
        <v>178</v>
      </c>
      <c r="B101" s="306" t="s">
        <v>76</v>
      </c>
      <c r="C101" s="307"/>
      <c r="D101" s="308">
        <v>346</v>
      </c>
      <c r="E101" s="309">
        <f t="shared" ref="E101:J101" si="177">SUM(E102:E102)</f>
        <v>159</v>
      </c>
      <c r="F101" s="309">
        <f t="shared" si="177"/>
        <v>159</v>
      </c>
      <c r="G101" s="309">
        <f t="shared" si="177"/>
        <v>0</v>
      </c>
      <c r="H101" s="309">
        <f t="shared" si="177"/>
        <v>214.1</v>
      </c>
      <c r="I101" s="309">
        <f t="shared" si="177"/>
        <v>214.1</v>
      </c>
      <c r="J101" s="309">
        <f t="shared" si="177"/>
        <v>150</v>
      </c>
      <c r="K101" s="294"/>
      <c r="L101" s="90">
        <f>SUM(L102:L102)</f>
        <v>-64.099999999999994</v>
      </c>
      <c r="M101" s="90">
        <f>SUM(M102:M102)</f>
        <v>-9</v>
      </c>
      <c r="N101" s="145">
        <f>SUM(N102:N102)</f>
        <v>150</v>
      </c>
      <c r="O101" s="145">
        <f>SUM(O102:O102)</f>
        <v>150</v>
      </c>
    </row>
    <row r="102" spans="1:15" ht="18.75" customHeight="1" x14ac:dyDescent="0.2">
      <c r="A102" s="97" t="s">
        <v>114</v>
      </c>
      <c r="B102" s="52"/>
      <c r="C102" s="65"/>
      <c r="D102" s="78"/>
      <c r="E102" s="81">
        <v>159</v>
      </c>
      <c r="F102" s="81">
        <v>159</v>
      </c>
      <c r="G102" s="81">
        <f>E102-F102</f>
        <v>0</v>
      </c>
      <c r="H102" s="150">
        <v>214.1</v>
      </c>
      <c r="I102" s="81">
        <f t="shared" ref="I102:I104" si="178">H102</f>
        <v>214.1</v>
      </c>
      <c r="J102" s="194">
        <v>150</v>
      </c>
      <c r="K102" s="194"/>
      <c r="L102" s="49">
        <f t="shared" ref="L102" si="179">J102-I102</f>
        <v>-64.099999999999994</v>
      </c>
      <c r="M102" s="49">
        <f t="shared" ref="M102" si="180">J102-E102</f>
        <v>-9</v>
      </c>
      <c r="N102" s="150">
        <v>150</v>
      </c>
      <c r="O102" s="150">
        <v>150</v>
      </c>
    </row>
    <row r="103" spans="1:15" ht="67.5" customHeight="1" x14ac:dyDescent="0.2">
      <c r="A103" s="256" t="s">
        <v>179</v>
      </c>
      <c r="B103" s="257" t="s">
        <v>76</v>
      </c>
      <c r="C103" s="258"/>
      <c r="D103" s="288">
        <v>349</v>
      </c>
      <c r="E103" s="254">
        <f t="shared" ref="E103:I103" si="181">SUM(E104:E104)</f>
        <v>105.4</v>
      </c>
      <c r="F103" s="254">
        <f t="shared" si="181"/>
        <v>105.4</v>
      </c>
      <c r="G103" s="254">
        <f t="shared" si="181"/>
        <v>0</v>
      </c>
      <c r="H103" s="254">
        <f t="shared" si="181"/>
        <v>150</v>
      </c>
      <c r="I103" s="254">
        <f t="shared" si="181"/>
        <v>150</v>
      </c>
      <c r="J103" s="254">
        <f>SUM(J104:J104)</f>
        <v>90</v>
      </c>
      <c r="K103" s="294"/>
      <c r="L103" s="90">
        <f>SUM(L104:L104)</f>
        <v>-60</v>
      </c>
      <c r="M103" s="90">
        <f>SUM(M104:M104)</f>
        <v>-15.400000000000006</v>
      </c>
      <c r="N103" s="145">
        <f>SUM(N104:N104)</f>
        <v>90</v>
      </c>
      <c r="O103" s="145">
        <f>SUM(O104:O104)</f>
        <v>90</v>
      </c>
    </row>
    <row r="104" spans="1:15" ht="18.75" customHeight="1" x14ac:dyDescent="0.2">
      <c r="A104" s="97" t="s">
        <v>114</v>
      </c>
      <c r="B104" s="52"/>
      <c r="C104" s="65"/>
      <c r="D104" s="78"/>
      <c r="E104" s="81">
        <v>105.4</v>
      </c>
      <c r="F104" s="81">
        <v>105.4</v>
      </c>
      <c r="G104" s="81">
        <f>E104-F104</f>
        <v>0</v>
      </c>
      <c r="H104" s="150">
        <v>150</v>
      </c>
      <c r="I104" s="81">
        <f t="shared" si="178"/>
        <v>150</v>
      </c>
      <c r="J104" s="194">
        <v>90</v>
      </c>
      <c r="K104" s="194"/>
      <c r="L104" s="49">
        <f t="shared" ref="L104" si="182">J104-I104</f>
        <v>-60</v>
      </c>
      <c r="M104" s="49">
        <f t="shared" ref="M104" si="183">J104-E104</f>
        <v>-15.400000000000006</v>
      </c>
      <c r="N104" s="150">
        <v>90</v>
      </c>
      <c r="O104" s="150">
        <v>90</v>
      </c>
    </row>
    <row r="105" spans="1:15" ht="18" customHeight="1" x14ac:dyDescent="0.2">
      <c r="A105" s="86" t="s">
        <v>74</v>
      </c>
      <c r="B105" s="87" t="s">
        <v>76</v>
      </c>
      <c r="C105" s="88"/>
      <c r="D105" s="89">
        <v>290</v>
      </c>
      <c r="E105" s="108">
        <f t="shared" ref="E105:J105" si="184">SUM(E106:E106)</f>
        <v>0</v>
      </c>
      <c r="F105" s="108">
        <f t="shared" si="184"/>
        <v>2.7</v>
      </c>
      <c r="G105" s="108">
        <f t="shared" si="184"/>
        <v>-2.7</v>
      </c>
      <c r="H105" s="108">
        <f t="shared" si="184"/>
        <v>3.4</v>
      </c>
      <c r="I105" s="108">
        <f t="shared" si="184"/>
        <v>3.4</v>
      </c>
      <c r="J105" s="190">
        <f t="shared" si="184"/>
        <v>0</v>
      </c>
      <c r="K105" s="190"/>
      <c r="L105" s="108">
        <f>SUM(L106:L106)</f>
        <v>-3.4</v>
      </c>
      <c r="M105" s="108">
        <f>SUM(M106:M106)</f>
        <v>0</v>
      </c>
      <c r="N105" s="108">
        <f>SUM(N106:N106)</f>
        <v>3.4</v>
      </c>
      <c r="O105" s="108">
        <f>SUM(O106:O106)</f>
        <v>3.4</v>
      </c>
    </row>
    <row r="106" spans="1:15" ht="18" customHeight="1" x14ac:dyDescent="0.2">
      <c r="A106" s="97" t="s">
        <v>114</v>
      </c>
      <c r="B106" s="52"/>
      <c r="C106" s="53"/>
      <c r="D106" s="54"/>
      <c r="E106" s="46">
        <f t="shared" ref="E106:J106" si="185">E108+E110+E112</f>
        <v>0</v>
      </c>
      <c r="F106" s="46">
        <f t="shared" si="185"/>
        <v>2.7</v>
      </c>
      <c r="G106" s="46">
        <f t="shared" si="185"/>
        <v>-2.7</v>
      </c>
      <c r="H106" s="143">
        <f t="shared" si="185"/>
        <v>3.4</v>
      </c>
      <c r="I106" s="46">
        <f t="shared" si="185"/>
        <v>3.4</v>
      </c>
      <c r="J106" s="189">
        <f t="shared" si="185"/>
        <v>0</v>
      </c>
      <c r="K106" s="189"/>
      <c r="L106" s="46">
        <f>L108+L110+L112</f>
        <v>-3.4</v>
      </c>
      <c r="M106" s="46">
        <f>M108+M110+M112</f>
        <v>0</v>
      </c>
      <c r="N106" s="46">
        <f>N108+N110+N112</f>
        <v>3.4</v>
      </c>
      <c r="O106" s="46">
        <f>O108+O110+O112</f>
        <v>3.4</v>
      </c>
    </row>
    <row r="107" spans="1:15" s="60" customFormat="1" ht="44.25" customHeight="1" x14ac:dyDescent="0.2">
      <c r="A107" s="61" t="s">
        <v>31</v>
      </c>
      <c r="B107" s="52" t="s">
        <v>76</v>
      </c>
      <c r="C107" s="91">
        <v>851</v>
      </c>
      <c r="D107" s="78">
        <v>291</v>
      </c>
      <c r="E107" s="90">
        <f t="shared" ref="E107:J107" si="186">SUM(E108:E108)</f>
        <v>0</v>
      </c>
      <c r="F107" s="90">
        <f t="shared" si="186"/>
        <v>0</v>
      </c>
      <c r="G107" s="90">
        <f t="shared" si="186"/>
        <v>0</v>
      </c>
      <c r="H107" s="145">
        <f t="shared" si="186"/>
        <v>0</v>
      </c>
      <c r="I107" s="90">
        <f t="shared" si="186"/>
        <v>0</v>
      </c>
      <c r="J107" s="190">
        <f t="shared" si="186"/>
        <v>0</v>
      </c>
      <c r="K107" s="190"/>
      <c r="L107" s="90">
        <f>SUM(L108:L108)</f>
        <v>0</v>
      </c>
      <c r="M107" s="90">
        <f>SUM(M108:M108)</f>
        <v>0</v>
      </c>
      <c r="N107" s="90">
        <f>SUM(N108:N108)</f>
        <v>0</v>
      </c>
      <c r="O107" s="90">
        <f>SUM(O108:O108)</f>
        <v>0</v>
      </c>
    </row>
    <row r="108" spans="1:15" s="60" customFormat="1" ht="21.75" customHeight="1" x14ac:dyDescent="0.2">
      <c r="A108" s="97" t="s">
        <v>114</v>
      </c>
      <c r="B108" s="52"/>
      <c r="C108" s="91"/>
      <c r="D108" s="78"/>
      <c r="E108" s="55">
        <v>0</v>
      </c>
      <c r="F108" s="81">
        <v>0</v>
      </c>
      <c r="G108" s="81">
        <f>E108-F108</f>
        <v>0</v>
      </c>
      <c r="H108" s="150">
        <v>0</v>
      </c>
      <c r="I108" s="81">
        <f t="shared" ref="I108" si="187">H108</f>
        <v>0</v>
      </c>
      <c r="J108" s="194">
        <v>0</v>
      </c>
      <c r="K108" s="194"/>
      <c r="L108" s="49">
        <f t="shared" ref="L108" si="188">J108-I108</f>
        <v>0</v>
      </c>
      <c r="M108" s="49">
        <f t="shared" ref="M108" si="189">J108-E108</f>
        <v>0</v>
      </c>
      <c r="N108" s="55">
        <v>0</v>
      </c>
      <c r="O108" s="56">
        <v>0</v>
      </c>
    </row>
    <row r="109" spans="1:15" ht="30.75" customHeight="1" x14ac:dyDescent="0.2">
      <c r="A109" s="61" t="s">
        <v>106</v>
      </c>
      <c r="B109" s="52" t="s">
        <v>76</v>
      </c>
      <c r="C109" s="91">
        <v>852</v>
      </c>
      <c r="D109" s="78">
        <v>291</v>
      </c>
      <c r="E109" s="90">
        <f t="shared" ref="E109:J109" si="190">SUM(E110:E110)</f>
        <v>0</v>
      </c>
      <c r="F109" s="90">
        <f t="shared" si="190"/>
        <v>0</v>
      </c>
      <c r="G109" s="90">
        <f t="shared" si="190"/>
        <v>0</v>
      </c>
      <c r="H109" s="145">
        <f t="shared" si="190"/>
        <v>3.4</v>
      </c>
      <c r="I109" s="90">
        <f t="shared" si="190"/>
        <v>3.4</v>
      </c>
      <c r="J109" s="190">
        <f t="shared" si="190"/>
        <v>0</v>
      </c>
      <c r="K109" s="190"/>
      <c r="L109" s="90">
        <f>SUM(L110:L110)</f>
        <v>-3.4</v>
      </c>
      <c r="M109" s="90">
        <f>SUM(M110:M110)</f>
        <v>0</v>
      </c>
      <c r="N109" s="90">
        <f>SUM(N110:N110)</f>
        <v>3.4</v>
      </c>
      <c r="O109" s="90">
        <f>SUM(O110:O110)</f>
        <v>3.4</v>
      </c>
    </row>
    <row r="110" spans="1:15" s="34" customFormat="1" ht="15" customHeight="1" x14ac:dyDescent="0.2">
      <c r="A110" s="97" t="s">
        <v>114</v>
      </c>
      <c r="B110" s="52"/>
      <c r="C110" s="91"/>
      <c r="D110" s="78"/>
      <c r="E110" s="81">
        <f t="shared" ref="E110" si="191">SUM(B110:D110)</f>
        <v>0</v>
      </c>
      <c r="F110" s="81">
        <v>0</v>
      </c>
      <c r="G110" s="81">
        <f>E110-F110</f>
        <v>0</v>
      </c>
      <c r="H110" s="150">
        <v>3.4</v>
      </c>
      <c r="I110" s="81">
        <f t="shared" ref="I110" si="192">H110</f>
        <v>3.4</v>
      </c>
      <c r="J110" s="194">
        <v>0</v>
      </c>
      <c r="K110" s="194"/>
      <c r="L110" s="49">
        <f t="shared" ref="L110" si="193">J110-I110</f>
        <v>-3.4</v>
      </c>
      <c r="M110" s="49">
        <f t="shared" ref="M110" si="194">J110-E110</f>
        <v>0</v>
      </c>
      <c r="N110" s="55">
        <v>3.4</v>
      </c>
      <c r="O110" s="56">
        <v>3.4</v>
      </c>
    </row>
    <row r="111" spans="1:15" s="123" customFormat="1" ht="17.25" customHeight="1" x14ac:dyDescent="0.2">
      <c r="A111" s="61" t="s">
        <v>107</v>
      </c>
      <c r="B111" s="52" t="s">
        <v>76</v>
      </c>
      <c r="C111" s="91">
        <v>853</v>
      </c>
      <c r="D111" s="78">
        <v>290</v>
      </c>
      <c r="E111" s="90">
        <f t="shared" ref="E111:J111" si="195">SUM(E112:E112)</f>
        <v>0</v>
      </c>
      <c r="F111" s="90">
        <f t="shared" si="195"/>
        <v>2.7</v>
      </c>
      <c r="G111" s="90">
        <f t="shared" si="195"/>
        <v>-2.7</v>
      </c>
      <c r="H111" s="145">
        <f t="shared" si="195"/>
        <v>0</v>
      </c>
      <c r="I111" s="90">
        <f t="shared" si="195"/>
        <v>0</v>
      </c>
      <c r="J111" s="190">
        <f t="shared" si="195"/>
        <v>0</v>
      </c>
      <c r="K111" s="190"/>
      <c r="L111" s="90">
        <f>SUM(L112:L112)</f>
        <v>0</v>
      </c>
      <c r="M111" s="90">
        <f>SUM(M112:M112)</f>
        <v>0</v>
      </c>
      <c r="N111" s="90">
        <f>SUM(N112:N112)</f>
        <v>0</v>
      </c>
      <c r="O111" s="90">
        <f>SUM(O112:O112)</f>
        <v>0</v>
      </c>
    </row>
    <row r="112" spans="1:15" s="123" customFormat="1" ht="23.25" customHeight="1" thickBot="1" x14ac:dyDescent="0.25">
      <c r="A112" s="97" t="s">
        <v>114</v>
      </c>
      <c r="B112" s="52"/>
      <c r="C112" s="91"/>
      <c r="D112" s="78"/>
      <c r="E112" s="81">
        <f t="shared" ref="E112" si="196">SUM(B112:D112)</f>
        <v>0</v>
      </c>
      <c r="F112" s="81">
        <v>2.7</v>
      </c>
      <c r="G112" s="81">
        <f>E112-F112</f>
        <v>-2.7</v>
      </c>
      <c r="H112" s="150">
        <v>0</v>
      </c>
      <c r="I112" s="81">
        <f t="shared" ref="I112" si="197">H112</f>
        <v>0</v>
      </c>
      <c r="J112" s="194">
        <v>0</v>
      </c>
      <c r="K112" s="194"/>
      <c r="L112" s="49">
        <f t="shared" ref="L112" si="198">J112-I112</f>
        <v>0</v>
      </c>
      <c r="M112" s="49">
        <f t="shared" ref="M112" si="199">J112-E112</f>
        <v>0</v>
      </c>
      <c r="N112" s="64">
        <v>0</v>
      </c>
      <c r="O112" s="82">
        <v>0</v>
      </c>
    </row>
    <row r="113" spans="1:15" s="123" customFormat="1" ht="32.25" customHeight="1" thickBot="1" x14ac:dyDescent="0.25">
      <c r="A113" s="51" t="s">
        <v>108</v>
      </c>
      <c r="B113" s="152"/>
      <c r="C113" s="152"/>
      <c r="D113" s="152"/>
      <c r="E113" s="153">
        <f t="shared" ref="E113:J113" si="200">SUM(E114:E114)</f>
        <v>0</v>
      </c>
      <c r="F113" s="153">
        <f t="shared" si="200"/>
        <v>0</v>
      </c>
      <c r="G113" s="153">
        <f t="shared" si="200"/>
        <v>0</v>
      </c>
      <c r="H113" s="153">
        <f t="shared" si="200"/>
        <v>3938.3</v>
      </c>
      <c r="I113" s="153">
        <f t="shared" si="200"/>
        <v>0</v>
      </c>
      <c r="J113" s="187">
        <f t="shared" si="200"/>
        <v>0</v>
      </c>
      <c r="K113" s="187"/>
      <c r="L113" s="153">
        <f>SUM(L114:L114)</f>
        <v>0</v>
      </c>
      <c r="M113" s="153">
        <f>SUM(M114:M114)</f>
        <v>0</v>
      </c>
      <c r="N113" s="153">
        <f>SUM(N114:N114)</f>
        <v>0</v>
      </c>
      <c r="O113" s="154">
        <f>SUM(O114:O114)</f>
        <v>0</v>
      </c>
    </row>
    <row r="114" spans="1:15" s="123" customFormat="1" ht="19.5" customHeight="1" x14ac:dyDescent="0.2">
      <c r="A114" s="97" t="s">
        <v>114</v>
      </c>
      <c r="B114" s="44"/>
      <c r="C114" s="44"/>
      <c r="D114" s="44"/>
      <c r="E114" s="45">
        <f>E116+E118</f>
        <v>0</v>
      </c>
      <c r="F114" s="45">
        <f>F116+F118</f>
        <v>0</v>
      </c>
      <c r="G114" s="45">
        <f>G116+G118</f>
        <v>0</v>
      </c>
      <c r="H114" s="142">
        <f>H116+H118</f>
        <v>3938.3</v>
      </c>
      <c r="I114" s="142"/>
      <c r="J114" s="188"/>
      <c r="K114" s="188"/>
      <c r="L114" s="45">
        <f>L116+L118</f>
        <v>0</v>
      </c>
      <c r="M114" s="45">
        <f>M116+M118</f>
        <v>0</v>
      </c>
      <c r="N114" s="45"/>
      <c r="O114" s="45"/>
    </row>
    <row r="115" spans="1:15" s="123" customFormat="1" ht="17.25" customHeight="1" x14ac:dyDescent="0.2">
      <c r="A115" s="93" t="s">
        <v>109</v>
      </c>
      <c r="B115" s="94">
        <v>612</v>
      </c>
      <c r="C115" s="95">
        <v>244</v>
      </c>
      <c r="D115" s="68">
        <v>790</v>
      </c>
      <c r="E115" s="90">
        <f t="shared" ref="E115:J115" si="201">SUM(E116:E116)</f>
        <v>0</v>
      </c>
      <c r="F115" s="90">
        <f t="shared" si="201"/>
        <v>0</v>
      </c>
      <c r="G115" s="90">
        <f t="shared" si="201"/>
        <v>0</v>
      </c>
      <c r="H115" s="145">
        <f t="shared" si="201"/>
        <v>2300.3000000000002</v>
      </c>
      <c r="I115" s="145">
        <f t="shared" si="201"/>
        <v>0</v>
      </c>
      <c r="J115" s="190">
        <f t="shared" si="201"/>
        <v>0</v>
      </c>
      <c r="K115" s="190"/>
      <c r="L115" s="90">
        <f>SUM(L116:L116)</f>
        <v>0</v>
      </c>
      <c r="M115" s="90">
        <f>SUM(M116:M116)</f>
        <v>0</v>
      </c>
      <c r="N115" s="90"/>
      <c r="O115" s="90"/>
    </row>
    <row r="116" spans="1:15" s="123" customFormat="1" ht="17.25" customHeight="1" x14ac:dyDescent="0.2">
      <c r="A116" s="97" t="s">
        <v>114</v>
      </c>
      <c r="B116" s="94"/>
      <c r="C116" s="95"/>
      <c r="D116" s="68"/>
      <c r="E116" s="81">
        <f t="shared" ref="E116" si="202">SUM(B116:D116)</f>
        <v>0</v>
      </c>
      <c r="F116" s="81">
        <v>0</v>
      </c>
      <c r="G116" s="81">
        <f>E116-F116</f>
        <v>0</v>
      </c>
      <c r="H116" s="150">
        <v>2300.3000000000002</v>
      </c>
      <c r="I116" s="150"/>
      <c r="J116" s="194"/>
      <c r="K116" s="194"/>
      <c r="L116" s="49">
        <f t="shared" ref="L116" si="203">J116-I116</f>
        <v>0</v>
      </c>
      <c r="M116" s="49">
        <f t="shared" ref="M116" si="204">J116-E116</f>
        <v>0</v>
      </c>
      <c r="N116" s="64"/>
      <c r="O116" s="82"/>
    </row>
    <row r="117" spans="1:15" s="123" customFormat="1" ht="17.25" customHeight="1" x14ac:dyDescent="0.2">
      <c r="A117" s="93" t="s">
        <v>110</v>
      </c>
      <c r="B117" s="94">
        <v>612</v>
      </c>
      <c r="C117" s="95">
        <v>244</v>
      </c>
      <c r="D117" s="109"/>
      <c r="E117" s="90">
        <f t="shared" ref="E117:J117" si="205">SUM(E118:E118)</f>
        <v>0</v>
      </c>
      <c r="F117" s="90">
        <f t="shared" si="205"/>
        <v>0</v>
      </c>
      <c r="G117" s="90">
        <f t="shared" si="205"/>
        <v>0</v>
      </c>
      <c r="H117" s="145">
        <f t="shared" si="205"/>
        <v>1638</v>
      </c>
      <c r="I117" s="145">
        <f t="shared" si="205"/>
        <v>0</v>
      </c>
      <c r="J117" s="190">
        <f t="shared" si="205"/>
        <v>0</v>
      </c>
      <c r="K117" s="190"/>
      <c r="L117" s="90">
        <f>SUM(L118:L118)</f>
        <v>0</v>
      </c>
      <c r="M117" s="90">
        <f>SUM(M118:M118)</f>
        <v>0</v>
      </c>
      <c r="N117" s="90"/>
      <c r="O117" s="90"/>
    </row>
    <row r="118" spans="1:15" s="123" customFormat="1" ht="17.25" customHeight="1" thickBot="1" x14ac:dyDescent="0.25">
      <c r="A118" s="97" t="s">
        <v>114</v>
      </c>
      <c r="B118" s="94"/>
      <c r="C118" s="47"/>
      <c r="D118" s="48"/>
      <c r="E118" s="67">
        <v>0</v>
      </c>
      <c r="F118" s="67">
        <v>0</v>
      </c>
      <c r="G118" s="81">
        <f>E118-F118</f>
        <v>0</v>
      </c>
      <c r="H118" s="147">
        <v>1638</v>
      </c>
      <c r="I118" s="147"/>
      <c r="J118" s="192"/>
      <c r="K118" s="192"/>
      <c r="L118" s="49">
        <f t="shared" ref="L118" si="206">J118-I118</f>
        <v>0</v>
      </c>
      <c r="M118" s="49">
        <f t="shared" ref="M118" si="207">J118-E118</f>
        <v>0</v>
      </c>
      <c r="N118" s="67"/>
      <c r="O118" s="67"/>
    </row>
    <row r="119" spans="1:15" s="123" customFormat="1" ht="21.75" customHeight="1" thickBot="1" x14ac:dyDescent="0.25">
      <c r="A119" s="110" t="s">
        <v>25</v>
      </c>
      <c r="B119" s="111"/>
      <c r="C119" s="111"/>
      <c r="D119" s="112"/>
      <c r="E119" s="113">
        <f t="shared" ref="E119:J119" si="208">E120+E128</f>
        <v>276.7</v>
      </c>
      <c r="F119" s="113">
        <f t="shared" si="208"/>
        <v>265.5</v>
      </c>
      <c r="G119" s="113">
        <f t="shared" si="208"/>
        <v>11.200000000000003</v>
      </c>
      <c r="H119" s="113">
        <f t="shared" si="208"/>
        <v>244.3</v>
      </c>
      <c r="I119" s="113">
        <f t="shared" si="208"/>
        <v>244.3</v>
      </c>
      <c r="J119" s="197">
        <f t="shared" si="208"/>
        <v>244.3</v>
      </c>
      <c r="K119" s="197"/>
      <c r="L119" s="113">
        <f>L120+L128</f>
        <v>0</v>
      </c>
      <c r="M119" s="113">
        <f>M120+M128</f>
        <v>-32.400000000000006</v>
      </c>
      <c r="N119" s="113">
        <f>N120+N128</f>
        <v>267.8</v>
      </c>
      <c r="O119" s="113">
        <f>O120+O128</f>
        <v>267.8</v>
      </c>
    </row>
    <row r="120" spans="1:15" s="123" customFormat="1" ht="60.75" customHeight="1" x14ac:dyDescent="0.2">
      <c r="A120" s="96" t="s">
        <v>111</v>
      </c>
      <c r="B120" s="124">
        <v>612</v>
      </c>
      <c r="C120" s="124">
        <v>244</v>
      </c>
      <c r="D120" s="125"/>
      <c r="E120" s="114">
        <f t="shared" ref="E120:J120" si="209">SUM(E121:E121)</f>
        <v>112.1</v>
      </c>
      <c r="F120" s="114">
        <f t="shared" si="209"/>
        <v>112.1</v>
      </c>
      <c r="G120" s="114">
        <f t="shared" si="209"/>
        <v>0</v>
      </c>
      <c r="H120" s="114">
        <f t="shared" si="209"/>
        <v>75.3</v>
      </c>
      <c r="I120" s="114">
        <f t="shared" si="209"/>
        <v>75.3</v>
      </c>
      <c r="J120" s="190">
        <f t="shared" si="209"/>
        <v>75.3</v>
      </c>
      <c r="K120" s="190"/>
      <c r="L120" s="114">
        <f>SUM(L121:L121)</f>
        <v>0</v>
      </c>
      <c r="M120" s="114">
        <f>SUM(M121:M121)</f>
        <v>-36.799999999999997</v>
      </c>
      <c r="N120" s="114">
        <f>SUM(N121:N121)</f>
        <v>98.8</v>
      </c>
      <c r="O120" s="114">
        <f>SUM(O121:O121)</f>
        <v>98.8</v>
      </c>
    </row>
    <row r="121" spans="1:15" s="123" customFormat="1" ht="17.25" customHeight="1" x14ac:dyDescent="0.2">
      <c r="A121" s="93" t="s">
        <v>114</v>
      </c>
      <c r="B121" s="97"/>
      <c r="C121" s="97"/>
      <c r="D121" s="56"/>
      <c r="E121" s="73">
        <f t="shared" ref="E121:J121" si="210">E123+E125+E127</f>
        <v>112.1</v>
      </c>
      <c r="F121" s="73">
        <f t="shared" si="210"/>
        <v>112.1</v>
      </c>
      <c r="G121" s="73">
        <f t="shared" si="210"/>
        <v>0</v>
      </c>
      <c r="H121" s="149">
        <f t="shared" si="210"/>
        <v>75.3</v>
      </c>
      <c r="I121" s="73">
        <f t="shared" si="210"/>
        <v>75.3</v>
      </c>
      <c r="J121" s="193">
        <f t="shared" si="210"/>
        <v>75.3</v>
      </c>
      <c r="K121" s="193"/>
      <c r="L121" s="149">
        <f>L123+L125+L127</f>
        <v>0</v>
      </c>
      <c r="M121" s="149">
        <f>M123+M125+M127</f>
        <v>-36.799999999999997</v>
      </c>
      <c r="N121" s="149">
        <f>N123+N125+N127</f>
        <v>98.8</v>
      </c>
      <c r="O121" s="149">
        <f>O123+O125+O127</f>
        <v>98.8</v>
      </c>
    </row>
    <row r="122" spans="1:15" s="123" customFormat="1" ht="36" customHeight="1" x14ac:dyDescent="0.2">
      <c r="A122" s="98" t="s">
        <v>46</v>
      </c>
      <c r="B122" s="97"/>
      <c r="C122" s="126">
        <v>244</v>
      </c>
      <c r="D122" s="92">
        <v>226</v>
      </c>
      <c r="E122" s="90">
        <f t="shared" ref="E122:J122" si="211">SUM(E123:E123)</f>
        <v>75.3</v>
      </c>
      <c r="F122" s="90">
        <f t="shared" si="211"/>
        <v>75.3</v>
      </c>
      <c r="G122" s="90">
        <f t="shared" si="211"/>
        <v>0</v>
      </c>
      <c r="H122" s="145">
        <f t="shared" si="211"/>
        <v>75.3</v>
      </c>
      <c r="I122" s="90">
        <f t="shared" si="211"/>
        <v>75.3</v>
      </c>
      <c r="J122" s="190">
        <f t="shared" si="211"/>
        <v>75.3</v>
      </c>
      <c r="K122" s="190"/>
      <c r="L122" s="145">
        <f>SUM(L123:L123)</f>
        <v>0</v>
      </c>
      <c r="M122" s="145">
        <f>SUM(M123:M123)</f>
        <v>0</v>
      </c>
      <c r="N122" s="145">
        <f>SUM(N123:N123)</f>
        <v>98.8</v>
      </c>
      <c r="O122" s="145">
        <f>SUM(O123:O123)</f>
        <v>98.8</v>
      </c>
    </row>
    <row r="123" spans="1:15" s="123" customFormat="1" ht="17.25" customHeight="1" x14ac:dyDescent="0.2">
      <c r="A123" s="97" t="s">
        <v>114</v>
      </c>
      <c r="B123" s="97"/>
      <c r="C123" s="97"/>
      <c r="D123" s="56"/>
      <c r="E123" s="81">
        <v>75.3</v>
      </c>
      <c r="F123" s="81">
        <v>75.3</v>
      </c>
      <c r="G123" s="81">
        <f>E123-F123</f>
        <v>0</v>
      </c>
      <c r="H123" s="150">
        <v>75.3</v>
      </c>
      <c r="I123" s="81">
        <f>H123</f>
        <v>75.3</v>
      </c>
      <c r="J123" s="194">
        <f>I123</f>
        <v>75.3</v>
      </c>
      <c r="K123" s="194"/>
      <c r="L123" s="144">
        <f t="shared" ref="L123" si="212">J123-I123</f>
        <v>0</v>
      </c>
      <c r="M123" s="144">
        <f t="shared" ref="M123" si="213">J123-E123</f>
        <v>0</v>
      </c>
      <c r="N123" s="150">
        <f>82.8+16</f>
        <v>98.8</v>
      </c>
      <c r="O123" s="150">
        <v>98.8</v>
      </c>
    </row>
    <row r="124" spans="1:15" s="123" customFormat="1" ht="15" customHeight="1" x14ac:dyDescent="0.2">
      <c r="A124" s="101" t="s">
        <v>64</v>
      </c>
      <c r="B124" s="97"/>
      <c r="C124" s="126">
        <v>244</v>
      </c>
      <c r="D124" s="92">
        <v>226</v>
      </c>
      <c r="E124" s="90">
        <f t="shared" ref="E124:J124" si="214">SUM(E125:E125)</f>
        <v>0</v>
      </c>
      <c r="F124" s="90">
        <f t="shared" si="214"/>
        <v>0</v>
      </c>
      <c r="G124" s="90">
        <f t="shared" si="214"/>
        <v>0</v>
      </c>
      <c r="H124" s="145">
        <f t="shared" si="214"/>
        <v>0</v>
      </c>
      <c r="I124" s="90">
        <f t="shared" si="214"/>
        <v>0</v>
      </c>
      <c r="J124" s="190">
        <f t="shared" si="214"/>
        <v>0</v>
      </c>
      <c r="K124" s="190"/>
      <c r="L124" s="145">
        <f>SUM(L125:L125)</f>
        <v>0</v>
      </c>
      <c r="M124" s="145">
        <f>SUM(M125:M125)</f>
        <v>0</v>
      </c>
      <c r="N124" s="145">
        <f>SUM(N125:N125)</f>
        <v>0</v>
      </c>
      <c r="O124" s="145">
        <f>SUM(O125:O125)</f>
        <v>0</v>
      </c>
    </row>
    <row r="125" spans="1:15" s="123" customFormat="1" ht="17.25" customHeight="1" x14ac:dyDescent="0.2">
      <c r="A125" s="97" t="s">
        <v>114</v>
      </c>
      <c r="B125" s="97"/>
      <c r="C125" s="97"/>
      <c r="D125" s="56"/>
      <c r="E125" s="81">
        <v>0</v>
      </c>
      <c r="F125" s="81">
        <v>0</v>
      </c>
      <c r="G125" s="81">
        <f>E125-F125</f>
        <v>0</v>
      </c>
      <c r="H125" s="150">
        <v>0</v>
      </c>
      <c r="I125" s="81">
        <f>H125</f>
        <v>0</v>
      </c>
      <c r="J125" s="194">
        <f>I125</f>
        <v>0</v>
      </c>
      <c r="K125" s="194"/>
      <c r="L125" s="144">
        <f t="shared" ref="L125" si="215">J125-I125</f>
        <v>0</v>
      </c>
      <c r="M125" s="144">
        <f t="shared" ref="M125" si="216">J125-E125</f>
        <v>0</v>
      </c>
      <c r="N125" s="150">
        <v>0</v>
      </c>
      <c r="O125" s="150">
        <v>0</v>
      </c>
    </row>
    <row r="126" spans="1:15" s="123" customFormat="1" ht="28.5" customHeight="1" x14ac:dyDescent="0.2">
      <c r="A126" s="101" t="s">
        <v>59</v>
      </c>
      <c r="B126" s="97"/>
      <c r="C126" s="97"/>
      <c r="D126" s="56"/>
      <c r="E126" s="90">
        <f t="shared" ref="E126:J126" si="217">SUM(E127:E127)</f>
        <v>36.799999999999997</v>
      </c>
      <c r="F126" s="90">
        <f t="shared" si="217"/>
        <v>36.799999999999997</v>
      </c>
      <c r="G126" s="90">
        <f t="shared" si="217"/>
        <v>0</v>
      </c>
      <c r="H126" s="145">
        <f t="shared" si="217"/>
        <v>0</v>
      </c>
      <c r="I126" s="90">
        <f t="shared" si="217"/>
        <v>0</v>
      </c>
      <c r="J126" s="190">
        <f t="shared" si="217"/>
        <v>0</v>
      </c>
      <c r="K126" s="190"/>
      <c r="L126" s="145">
        <f>SUM(L127:L127)</f>
        <v>0</v>
      </c>
      <c r="M126" s="145">
        <f>SUM(M127:M127)</f>
        <v>-36.799999999999997</v>
      </c>
      <c r="N126" s="145">
        <f>SUM(N127:N127)</f>
        <v>0</v>
      </c>
      <c r="O126" s="145">
        <f>SUM(O127:O127)</f>
        <v>0</v>
      </c>
    </row>
    <row r="127" spans="1:15" s="123" customFormat="1" ht="17.25" customHeight="1" x14ac:dyDescent="0.2">
      <c r="A127" s="97" t="s">
        <v>114</v>
      </c>
      <c r="B127" s="97"/>
      <c r="C127" s="97"/>
      <c r="D127" s="56"/>
      <c r="E127" s="81">
        <v>36.799999999999997</v>
      </c>
      <c r="F127" s="81">
        <v>36.799999999999997</v>
      </c>
      <c r="G127" s="81">
        <f>E127-F127</f>
        <v>0</v>
      </c>
      <c r="H127" s="150">
        <v>0</v>
      </c>
      <c r="I127" s="81"/>
      <c r="J127" s="194"/>
      <c r="K127" s="194"/>
      <c r="L127" s="144">
        <f t="shared" ref="L127" si="218">J127-I127</f>
        <v>0</v>
      </c>
      <c r="M127" s="144">
        <f t="shared" ref="M127" si="219">J127-E127</f>
        <v>-36.799999999999997</v>
      </c>
      <c r="N127" s="150">
        <v>0</v>
      </c>
      <c r="O127" s="150">
        <v>0</v>
      </c>
    </row>
    <row r="128" spans="1:15" s="123" customFormat="1" ht="45.75" customHeight="1" x14ac:dyDescent="0.2">
      <c r="A128" s="333" t="s">
        <v>54</v>
      </c>
      <c r="B128" s="334">
        <v>612</v>
      </c>
      <c r="C128" s="334">
        <v>244</v>
      </c>
      <c r="D128" s="335"/>
      <c r="E128" s="336">
        <f t="shared" ref="E128:J128" si="220">SUM(E129:E129)</f>
        <v>164.6</v>
      </c>
      <c r="F128" s="336">
        <f t="shared" si="220"/>
        <v>153.4</v>
      </c>
      <c r="G128" s="336">
        <f t="shared" si="220"/>
        <v>11.200000000000003</v>
      </c>
      <c r="H128" s="336">
        <f t="shared" si="220"/>
        <v>169</v>
      </c>
      <c r="I128" s="336">
        <f t="shared" si="220"/>
        <v>169</v>
      </c>
      <c r="J128" s="337">
        <f t="shared" si="220"/>
        <v>169</v>
      </c>
      <c r="K128" s="190"/>
      <c r="L128" s="114">
        <f>SUM(L129:L129)</f>
        <v>0</v>
      </c>
      <c r="M128" s="114">
        <f>SUM(M129:M129)</f>
        <v>4.399999999999995</v>
      </c>
      <c r="N128" s="114">
        <f>SUM(N129:N129)</f>
        <v>169</v>
      </c>
      <c r="O128" s="114">
        <f>SUM(O129:O129)</f>
        <v>169</v>
      </c>
    </row>
    <row r="129" spans="1:15" s="123" customFormat="1" ht="17.25" customHeight="1" x14ac:dyDescent="0.2">
      <c r="A129" s="166" t="s">
        <v>114</v>
      </c>
      <c r="B129" s="163"/>
      <c r="C129" s="163"/>
      <c r="D129" s="164"/>
      <c r="E129" s="165">
        <f t="shared" ref="E129:J129" si="221">E131+E133+E135+E137+E139+E142+E144</f>
        <v>164.6</v>
      </c>
      <c r="F129" s="165">
        <f t="shared" si="221"/>
        <v>153.4</v>
      </c>
      <c r="G129" s="165">
        <f t="shared" si="221"/>
        <v>11.200000000000003</v>
      </c>
      <c r="H129" s="165">
        <f t="shared" si="221"/>
        <v>169</v>
      </c>
      <c r="I129" s="165">
        <f t="shared" si="221"/>
        <v>169</v>
      </c>
      <c r="J129" s="193">
        <f t="shared" si="221"/>
        <v>169</v>
      </c>
      <c r="K129" s="193"/>
      <c r="L129" s="165">
        <f>L131+L133+L135+L137+L139+L142+L144</f>
        <v>0</v>
      </c>
      <c r="M129" s="165">
        <f>M131+M133+M135+M137+M139+M142+M144</f>
        <v>4.399999999999995</v>
      </c>
      <c r="N129" s="165">
        <f>N131+N133+N135+N137+N139+N142+N144</f>
        <v>169</v>
      </c>
      <c r="O129" s="165">
        <f>O131+O133+O135+O137+O139+O142+O144</f>
        <v>169</v>
      </c>
    </row>
    <row r="130" spans="1:15" s="123" customFormat="1" ht="42" customHeight="1" x14ac:dyDescent="0.2">
      <c r="A130" s="99" t="s">
        <v>42</v>
      </c>
      <c r="B130" s="97"/>
      <c r="C130" s="126">
        <v>244</v>
      </c>
      <c r="D130" s="92">
        <v>225</v>
      </c>
      <c r="E130" s="90">
        <f t="shared" ref="E130:J130" si="222">SUM(E131:E131)</f>
        <v>124.7</v>
      </c>
      <c r="F130" s="90">
        <f t="shared" si="222"/>
        <v>118.5</v>
      </c>
      <c r="G130" s="90">
        <f t="shared" si="222"/>
        <v>6.2000000000000028</v>
      </c>
      <c r="H130" s="145">
        <f t="shared" si="222"/>
        <v>127.5</v>
      </c>
      <c r="I130" s="90">
        <f t="shared" si="222"/>
        <v>127.5</v>
      </c>
      <c r="J130" s="190">
        <f t="shared" si="222"/>
        <v>127.5</v>
      </c>
      <c r="K130" s="190"/>
      <c r="L130" s="90">
        <f>SUM(L131:L131)</f>
        <v>0</v>
      </c>
      <c r="M130" s="90">
        <f>SUM(M131:M131)</f>
        <v>2.7999999999999972</v>
      </c>
      <c r="N130" s="90">
        <f>SUM(N131:N131)</f>
        <v>127.5</v>
      </c>
      <c r="O130" s="90">
        <f>SUM(O131:O131)</f>
        <v>127.5</v>
      </c>
    </row>
    <row r="131" spans="1:15" s="123" customFormat="1" ht="17.25" customHeight="1" x14ac:dyDescent="0.2">
      <c r="A131" s="97" t="s">
        <v>114</v>
      </c>
      <c r="B131" s="97"/>
      <c r="C131" s="97"/>
      <c r="D131" s="56"/>
      <c r="E131" s="81">
        <f>57.5+67.2</f>
        <v>124.7</v>
      </c>
      <c r="F131" s="81">
        <f>57.5+61</f>
        <v>118.5</v>
      </c>
      <c r="G131" s="81">
        <f>E131-F131</f>
        <v>6.2000000000000028</v>
      </c>
      <c r="H131" s="150">
        <f>60.3+67.2</f>
        <v>127.5</v>
      </c>
      <c r="I131" s="81">
        <f>H131</f>
        <v>127.5</v>
      </c>
      <c r="J131" s="194">
        <f>I131</f>
        <v>127.5</v>
      </c>
      <c r="K131" s="194"/>
      <c r="L131" s="49">
        <f t="shared" ref="L131" si="223">J131-I131</f>
        <v>0</v>
      </c>
      <c r="M131" s="49">
        <f t="shared" ref="M131" si="224">J131-E131</f>
        <v>2.7999999999999972</v>
      </c>
      <c r="N131" s="81">
        <v>127.5</v>
      </c>
      <c r="O131" s="81">
        <v>127.5</v>
      </c>
    </row>
    <row r="132" spans="1:15" s="123" customFormat="1" ht="27.75" customHeight="1" x14ac:dyDescent="0.2">
      <c r="A132" s="100" t="s">
        <v>43</v>
      </c>
      <c r="B132" s="97"/>
      <c r="C132" s="97"/>
      <c r="D132" s="56"/>
      <c r="E132" s="90">
        <f t="shared" ref="E132:J132" si="225">SUM(E133:E133)</f>
        <v>0</v>
      </c>
      <c r="F132" s="90">
        <f t="shared" si="225"/>
        <v>0</v>
      </c>
      <c r="G132" s="90">
        <f t="shared" si="225"/>
        <v>0</v>
      </c>
      <c r="H132" s="145">
        <f t="shared" si="225"/>
        <v>0</v>
      </c>
      <c r="I132" s="90">
        <f t="shared" si="225"/>
        <v>0</v>
      </c>
      <c r="J132" s="190">
        <f t="shared" si="225"/>
        <v>0</v>
      </c>
      <c r="K132" s="190"/>
      <c r="L132" s="90">
        <f>SUM(L133:L133)</f>
        <v>0</v>
      </c>
      <c r="M132" s="90">
        <f>SUM(M133:M133)</f>
        <v>0</v>
      </c>
      <c r="N132" s="90">
        <f>SUM(N133:N133)</f>
        <v>0</v>
      </c>
      <c r="O132" s="90">
        <f>SUM(O133:O133)</f>
        <v>0</v>
      </c>
    </row>
    <row r="133" spans="1:15" s="123" customFormat="1" ht="17.25" customHeight="1" x14ac:dyDescent="0.2">
      <c r="A133" s="97" t="s">
        <v>114</v>
      </c>
      <c r="B133" s="97"/>
      <c r="C133" s="97"/>
      <c r="D133" s="56"/>
      <c r="E133" s="81">
        <v>0</v>
      </c>
      <c r="F133" s="81">
        <v>0</v>
      </c>
      <c r="G133" s="81">
        <f>E133-F133</f>
        <v>0</v>
      </c>
      <c r="H133" s="150">
        <v>0</v>
      </c>
      <c r="I133" s="81">
        <v>0</v>
      </c>
      <c r="J133" s="194">
        <v>0</v>
      </c>
      <c r="K133" s="194"/>
      <c r="L133" s="49">
        <f t="shared" ref="L133" si="226">J133-I133</f>
        <v>0</v>
      </c>
      <c r="M133" s="49">
        <f t="shared" ref="M133" si="227">J133-E133</f>
        <v>0</v>
      </c>
      <c r="N133" s="81">
        <v>0</v>
      </c>
      <c r="O133" s="81">
        <v>0</v>
      </c>
    </row>
    <row r="134" spans="1:15" s="123" customFormat="1" ht="39" customHeight="1" x14ac:dyDescent="0.2">
      <c r="A134" s="322" t="s">
        <v>55</v>
      </c>
      <c r="B134" s="323"/>
      <c r="C134" s="323">
        <v>244</v>
      </c>
      <c r="D134" s="324">
        <v>225</v>
      </c>
      <c r="E134" s="325">
        <f t="shared" ref="E134:J134" si="228">SUM(E135:E135)</f>
        <v>27</v>
      </c>
      <c r="F134" s="325">
        <f t="shared" si="228"/>
        <v>27</v>
      </c>
      <c r="G134" s="325">
        <f t="shared" si="228"/>
        <v>0</v>
      </c>
      <c r="H134" s="325">
        <f t="shared" si="228"/>
        <v>28.4</v>
      </c>
      <c r="I134" s="325">
        <f t="shared" si="228"/>
        <v>28.4</v>
      </c>
      <c r="J134" s="325">
        <f t="shared" si="228"/>
        <v>28.4</v>
      </c>
      <c r="K134" s="190"/>
      <c r="L134" s="90">
        <f>SUM(L135:L135)</f>
        <v>0</v>
      </c>
      <c r="M134" s="90">
        <f>SUM(M135:M135)</f>
        <v>1.3999999999999986</v>
      </c>
      <c r="N134" s="90">
        <f>SUM(N135:N135)</f>
        <v>28.4</v>
      </c>
      <c r="O134" s="90">
        <f>SUM(O135:O135)</f>
        <v>28.4</v>
      </c>
    </row>
    <row r="135" spans="1:15" s="123" customFormat="1" ht="17.25" customHeight="1" x14ac:dyDescent="0.2">
      <c r="A135" s="97" t="s">
        <v>114</v>
      </c>
      <c r="B135" s="97"/>
      <c r="C135" s="97"/>
      <c r="D135" s="56"/>
      <c r="E135" s="81">
        <v>27</v>
      </c>
      <c r="F135" s="81">
        <v>27</v>
      </c>
      <c r="G135" s="81">
        <f>E135-F135</f>
        <v>0</v>
      </c>
      <c r="H135" s="150">
        <v>28.4</v>
      </c>
      <c r="I135" s="81">
        <v>28.4</v>
      </c>
      <c r="J135" s="194">
        <v>28.4</v>
      </c>
      <c r="K135" s="194"/>
      <c r="L135" s="49">
        <f t="shared" ref="L135" si="229">J135-I135</f>
        <v>0</v>
      </c>
      <c r="M135" s="49">
        <f t="shared" ref="M135" si="230">J135-E135</f>
        <v>1.3999999999999986</v>
      </c>
      <c r="N135" s="81">
        <v>28.4</v>
      </c>
      <c r="O135" s="81">
        <v>28.4</v>
      </c>
    </row>
    <row r="136" spans="1:15" s="123" customFormat="1" ht="64.5" customHeight="1" x14ac:dyDescent="0.2">
      <c r="A136" s="326" t="s">
        <v>44</v>
      </c>
      <c r="B136" s="327"/>
      <c r="C136" s="323">
        <v>244</v>
      </c>
      <c r="D136" s="324">
        <v>225</v>
      </c>
      <c r="E136" s="325">
        <f t="shared" ref="E136:J136" si="231">SUM(E137:E137)</f>
        <v>7.9</v>
      </c>
      <c r="F136" s="325">
        <f t="shared" si="231"/>
        <v>7.9</v>
      </c>
      <c r="G136" s="325">
        <f t="shared" si="231"/>
        <v>0</v>
      </c>
      <c r="H136" s="325">
        <f t="shared" si="231"/>
        <v>8.1</v>
      </c>
      <c r="I136" s="325">
        <f t="shared" si="231"/>
        <v>8.1</v>
      </c>
      <c r="J136" s="325">
        <f t="shared" si="231"/>
        <v>8.1</v>
      </c>
      <c r="K136" s="190"/>
      <c r="L136" s="90">
        <f>SUM(L137:L137)</f>
        <v>0</v>
      </c>
      <c r="M136" s="90">
        <f>SUM(M137:M137)</f>
        <v>0.19999999999999929</v>
      </c>
      <c r="N136" s="90">
        <f>SUM(N137:N137)</f>
        <v>8.1</v>
      </c>
      <c r="O136" s="90">
        <f>SUM(O137:O137)</f>
        <v>8.1</v>
      </c>
    </row>
    <row r="137" spans="1:15" s="123" customFormat="1" ht="17.25" customHeight="1" x14ac:dyDescent="0.2">
      <c r="A137" s="97" t="s">
        <v>114</v>
      </c>
      <c r="B137" s="97"/>
      <c r="C137" s="97"/>
      <c r="D137" s="56"/>
      <c r="E137" s="81">
        <v>7.9</v>
      </c>
      <c r="F137" s="81">
        <v>7.9</v>
      </c>
      <c r="G137" s="81">
        <f>E137-F137</f>
        <v>0</v>
      </c>
      <c r="H137" s="150">
        <v>8.1</v>
      </c>
      <c r="I137" s="81">
        <v>8.1</v>
      </c>
      <c r="J137" s="194">
        <v>8.1</v>
      </c>
      <c r="K137" s="194"/>
      <c r="L137" s="49">
        <f t="shared" ref="L137" si="232">J137-I137</f>
        <v>0</v>
      </c>
      <c r="M137" s="49">
        <f t="shared" ref="M137" si="233">J137-E137</f>
        <v>0.19999999999999929</v>
      </c>
      <c r="N137" s="81">
        <v>8.1</v>
      </c>
      <c r="O137" s="81">
        <v>8.1</v>
      </c>
    </row>
    <row r="138" spans="1:15" s="123" customFormat="1" ht="27.75" customHeight="1" x14ac:dyDescent="0.2">
      <c r="A138" s="100" t="s">
        <v>56</v>
      </c>
      <c r="B138" s="97"/>
      <c r="C138" s="126">
        <v>244</v>
      </c>
      <c r="D138" s="92">
        <v>226</v>
      </c>
      <c r="E138" s="90">
        <f t="shared" ref="E138:O138" si="234">SUM(E139:E140)</f>
        <v>10</v>
      </c>
      <c r="F138" s="90">
        <f t="shared" si="234"/>
        <v>0</v>
      </c>
      <c r="G138" s="90">
        <f t="shared" si="234"/>
        <v>10</v>
      </c>
      <c r="H138" s="145">
        <f t="shared" si="234"/>
        <v>10</v>
      </c>
      <c r="I138" s="90">
        <f t="shared" si="234"/>
        <v>10</v>
      </c>
      <c r="J138" s="190">
        <f t="shared" si="234"/>
        <v>10</v>
      </c>
      <c r="K138" s="190"/>
      <c r="L138" s="90">
        <f t="shared" si="234"/>
        <v>0</v>
      </c>
      <c r="M138" s="90">
        <f t="shared" si="234"/>
        <v>0</v>
      </c>
      <c r="N138" s="90">
        <f t="shared" si="234"/>
        <v>10</v>
      </c>
      <c r="O138" s="90">
        <f t="shared" si="234"/>
        <v>10</v>
      </c>
    </row>
    <row r="139" spans="1:15" s="123" customFormat="1" ht="17.25" customHeight="1" x14ac:dyDescent="0.2">
      <c r="A139" s="338" t="s">
        <v>114</v>
      </c>
      <c r="B139" s="338"/>
      <c r="C139" s="338"/>
      <c r="D139" s="339"/>
      <c r="E139" s="340">
        <v>5</v>
      </c>
      <c r="F139" s="340">
        <v>0</v>
      </c>
      <c r="G139" s="340">
        <f>E139-F139</f>
        <v>5</v>
      </c>
      <c r="H139" s="340">
        <v>5</v>
      </c>
      <c r="I139" s="340">
        <v>5</v>
      </c>
      <c r="J139" s="340">
        <v>5</v>
      </c>
      <c r="K139" s="194"/>
      <c r="L139" s="49">
        <f t="shared" ref="L139:L140" si="235">J139-I139</f>
        <v>0</v>
      </c>
      <c r="M139" s="49">
        <f t="shared" ref="M139:M140" si="236">J139-E139</f>
        <v>0</v>
      </c>
      <c r="N139" s="81">
        <v>5</v>
      </c>
      <c r="O139" s="81">
        <v>5</v>
      </c>
    </row>
    <row r="140" spans="1:15" s="123" customFormat="1" ht="17.25" customHeight="1" x14ac:dyDescent="0.2">
      <c r="A140" s="97" t="s">
        <v>115</v>
      </c>
      <c r="B140" s="97"/>
      <c r="C140" s="97"/>
      <c r="D140" s="56"/>
      <c r="E140" s="81">
        <v>5</v>
      </c>
      <c r="F140" s="81">
        <v>0</v>
      </c>
      <c r="G140" s="81">
        <f t="shared" ref="G140" si="237">E140-F140</f>
        <v>5</v>
      </c>
      <c r="H140" s="150">
        <v>5</v>
      </c>
      <c r="I140" s="81">
        <v>5</v>
      </c>
      <c r="J140" s="194">
        <v>5</v>
      </c>
      <c r="K140" s="194"/>
      <c r="L140" s="49">
        <f t="shared" si="235"/>
        <v>0</v>
      </c>
      <c r="M140" s="49">
        <f t="shared" si="236"/>
        <v>0</v>
      </c>
      <c r="N140" s="81">
        <v>5</v>
      </c>
      <c r="O140" s="81">
        <v>5</v>
      </c>
    </row>
    <row r="141" spans="1:15" s="123" customFormat="1" ht="28.5" customHeight="1" x14ac:dyDescent="0.2">
      <c r="A141" s="100" t="s">
        <v>60</v>
      </c>
      <c r="B141" s="97"/>
      <c r="C141" s="126">
        <v>244</v>
      </c>
      <c r="D141" s="92">
        <v>226</v>
      </c>
      <c r="E141" s="90">
        <f t="shared" ref="E141:J141" si="238">SUM(E142:E142)</f>
        <v>0</v>
      </c>
      <c r="F141" s="90">
        <f t="shared" si="238"/>
        <v>0</v>
      </c>
      <c r="G141" s="90">
        <f t="shared" si="238"/>
        <v>0</v>
      </c>
      <c r="H141" s="145">
        <f t="shared" si="238"/>
        <v>0</v>
      </c>
      <c r="I141" s="90">
        <f t="shared" si="238"/>
        <v>0</v>
      </c>
      <c r="J141" s="190">
        <f t="shared" si="238"/>
        <v>0</v>
      </c>
      <c r="K141" s="190"/>
      <c r="L141" s="90">
        <f>SUM(L142:L142)</f>
        <v>0</v>
      </c>
      <c r="M141" s="90">
        <f>SUM(M142:M142)</f>
        <v>0</v>
      </c>
      <c r="N141" s="90">
        <f>SUM(N142:N142)</f>
        <v>0</v>
      </c>
      <c r="O141" s="90">
        <f>SUM(O142:O142)</f>
        <v>0</v>
      </c>
    </row>
    <row r="142" spans="1:15" s="123" customFormat="1" ht="17.25" customHeight="1" x14ac:dyDescent="0.2">
      <c r="A142" s="97" t="s">
        <v>114</v>
      </c>
      <c r="B142" s="97"/>
      <c r="C142" s="97"/>
      <c r="D142" s="56"/>
      <c r="E142" s="81">
        <v>0</v>
      </c>
      <c r="F142" s="81">
        <v>0</v>
      </c>
      <c r="G142" s="81">
        <f>E142-F142</f>
        <v>0</v>
      </c>
      <c r="H142" s="150">
        <v>0</v>
      </c>
      <c r="I142" s="81">
        <v>0</v>
      </c>
      <c r="J142" s="194">
        <v>0</v>
      </c>
      <c r="K142" s="194"/>
      <c r="L142" s="49">
        <f t="shared" ref="L142" si="239">J142-I142</f>
        <v>0</v>
      </c>
      <c r="M142" s="49">
        <f t="shared" ref="M142" si="240">J142-E142</f>
        <v>0</v>
      </c>
      <c r="N142" s="81">
        <v>0</v>
      </c>
      <c r="O142" s="81">
        <v>0</v>
      </c>
    </row>
    <row r="143" spans="1:15" s="123" customFormat="1" ht="28.5" customHeight="1" x14ac:dyDescent="0.2">
      <c r="A143" s="101" t="s">
        <v>112</v>
      </c>
      <c r="B143" s="97"/>
      <c r="C143" s="126">
        <v>244</v>
      </c>
      <c r="D143" s="92">
        <v>226</v>
      </c>
      <c r="E143" s="90">
        <f t="shared" ref="E143:J143" si="241">SUM(E144:E144)</f>
        <v>0</v>
      </c>
      <c r="F143" s="90">
        <f t="shared" si="241"/>
        <v>0</v>
      </c>
      <c r="G143" s="90">
        <f t="shared" si="241"/>
        <v>0</v>
      </c>
      <c r="H143" s="145">
        <f t="shared" si="241"/>
        <v>0</v>
      </c>
      <c r="I143" s="90">
        <f t="shared" si="241"/>
        <v>0</v>
      </c>
      <c r="J143" s="190">
        <f t="shared" si="241"/>
        <v>0</v>
      </c>
      <c r="K143" s="190"/>
      <c r="L143" s="90">
        <f>SUM(L144:L144)</f>
        <v>0</v>
      </c>
      <c r="M143" s="90">
        <f>SUM(M144:M144)</f>
        <v>0</v>
      </c>
      <c r="N143" s="90">
        <f>SUM(N144:N144)</f>
        <v>0</v>
      </c>
      <c r="O143" s="90">
        <f>SUM(O144:O144)</f>
        <v>0</v>
      </c>
    </row>
    <row r="144" spans="1:15" s="123" customFormat="1" ht="17.25" customHeight="1" x14ac:dyDescent="0.2">
      <c r="A144" s="97" t="s">
        <v>114</v>
      </c>
      <c r="B144" s="97"/>
      <c r="C144" s="97"/>
      <c r="D144" s="56"/>
      <c r="E144" s="81">
        <v>0</v>
      </c>
      <c r="F144" s="81">
        <v>0</v>
      </c>
      <c r="G144" s="81">
        <f>E144-F144</f>
        <v>0</v>
      </c>
      <c r="H144" s="150">
        <v>0</v>
      </c>
      <c r="I144" s="81">
        <v>0</v>
      </c>
      <c r="J144" s="194">
        <v>0</v>
      </c>
      <c r="K144" s="194"/>
      <c r="L144" s="49">
        <f t="shared" ref="L144" si="242">J144-I144</f>
        <v>0</v>
      </c>
      <c r="M144" s="49">
        <f t="shared" ref="M144" si="243">J144-E144</f>
        <v>0</v>
      </c>
      <c r="N144" s="81">
        <v>0</v>
      </c>
      <c r="O144" s="81">
        <v>0</v>
      </c>
    </row>
    <row r="145" spans="1:15" s="123" customFormat="1" ht="27" customHeight="1" x14ac:dyDescent="0.25">
      <c r="A145" s="26" t="s">
        <v>14</v>
      </c>
      <c r="B145" s="127"/>
      <c r="C145" s="127"/>
      <c r="D145" s="128"/>
      <c r="E145" s="129" t="e">
        <f>E146+E150+#REF!+E154</f>
        <v>#REF!</v>
      </c>
      <c r="F145" s="129" t="e">
        <f>F146+F150+#REF!+F154</f>
        <v>#REF!</v>
      </c>
      <c r="G145" s="129" t="e">
        <f>G146+G150+#REF!+G154</f>
        <v>#REF!</v>
      </c>
      <c r="H145" s="129" t="e">
        <f>H146+H150+#REF!+H154</f>
        <v>#REF!</v>
      </c>
      <c r="I145" s="129" t="e">
        <f>I146+I150+#REF!+I154</f>
        <v>#REF!</v>
      </c>
      <c r="J145" s="198">
        <f>J146+J150+J154</f>
        <v>1485.3999999999999</v>
      </c>
      <c r="K145" s="198"/>
      <c r="L145" s="129" t="e">
        <f>L146+L150+#REF!+L154</f>
        <v>#REF!</v>
      </c>
      <c r="M145" s="129" t="e">
        <f>M146+M150+#REF!+M154</f>
        <v>#REF!</v>
      </c>
      <c r="N145" s="129" t="e">
        <f>N146+N150+#REF!+N154</f>
        <v>#REF!</v>
      </c>
      <c r="O145" s="129" t="e">
        <f>O146+O150+#REF!+O154</f>
        <v>#REF!</v>
      </c>
    </row>
    <row r="146" spans="1:15" s="123" customFormat="1" ht="45.75" customHeight="1" x14ac:dyDescent="0.25">
      <c r="A146" s="130" t="s">
        <v>51</v>
      </c>
      <c r="B146" s="131">
        <v>612</v>
      </c>
      <c r="C146" s="132"/>
      <c r="D146" s="133">
        <v>241</v>
      </c>
      <c r="E146" s="134" t="e">
        <f>E147</f>
        <v>#REF!</v>
      </c>
      <c r="F146" s="134" t="e">
        <f t="shared" ref="F146:O146" si="244">F147</f>
        <v>#REF!</v>
      </c>
      <c r="G146" s="134" t="e">
        <f t="shared" si="244"/>
        <v>#REF!</v>
      </c>
      <c r="H146" s="134" t="e">
        <f t="shared" si="244"/>
        <v>#REF!</v>
      </c>
      <c r="I146" s="134" t="e">
        <f t="shared" si="244"/>
        <v>#REF!</v>
      </c>
      <c r="J146" s="184">
        <f t="shared" si="244"/>
        <v>115.3</v>
      </c>
      <c r="K146" s="184"/>
      <c r="L146" s="134" t="e">
        <f t="shared" si="244"/>
        <v>#REF!</v>
      </c>
      <c r="M146" s="134" t="e">
        <f t="shared" si="244"/>
        <v>#REF!</v>
      </c>
      <c r="N146" s="134" t="e">
        <f t="shared" si="244"/>
        <v>#REF!</v>
      </c>
      <c r="O146" s="134" t="e">
        <f t="shared" si="244"/>
        <v>#REF!</v>
      </c>
    </row>
    <row r="147" spans="1:15" s="123" customFormat="1" ht="37.5" customHeight="1" x14ac:dyDescent="0.2">
      <c r="A147" s="16" t="s">
        <v>52</v>
      </c>
      <c r="B147" s="16"/>
      <c r="C147" s="19"/>
      <c r="D147" s="12"/>
      <c r="E147" s="22" t="e">
        <f>E148+#REF!</f>
        <v>#REF!</v>
      </c>
      <c r="F147" s="22" t="e">
        <f>F148+#REF!</f>
        <v>#REF!</v>
      </c>
      <c r="G147" s="22" t="e">
        <f>G148+#REF!</f>
        <v>#REF!</v>
      </c>
      <c r="H147" s="29" t="e">
        <f>H148+#REF!</f>
        <v>#REF!</v>
      </c>
      <c r="I147" s="22" t="e">
        <f>I148+#REF!</f>
        <v>#REF!</v>
      </c>
      <c r="J147" s="139">
        <f>J148</f>
        <v>115.3</v>
      </c>
      <c r="K147" s="139"/>
      <c r="L147" s="22" t="e">
        <f>L148+#REF!</f>
        <v>#REF!</v>
      </c>
      <c r="M147" s="22" t="e">
        <f>M148+#REF!</f>
        <v>#REF!</v>
      </c>
      <c r="N147" s="22" t="e">
        <f>N148+#REF!</f>
        <v>#REF!</v>
      </c>
      <c r="O147" s="22" t="e">
        <f>O148+#REF!</f>
        <v>#REF!</v>
      </c>
    </row>
    <row r="148" spans="1:15" s="123" customFormat="1" ht="18" customHeight="1" x14ac:dyDescent="0.2">
      <c r="A148" s="7" t="s">
        <v>40</v>
      </c>
      <c r="B148" s="7"/>
      <c r="C148" s="7">
        <v>244</v>
      </c>
      <c r="D148" s="5">
        <v>290</v>
      </c>
      <c r="E148" s="20">
        <f>E149</f>
        <v>115.3</v>
      </c>
      <c r="F148" s="20">
        <f t="shared" ref="F148:O148" si="245">F149</f>
        <v>115.3</v>
      </c>
      <c r="G148" s="20">
        <f t="shared" si="245"/>
        <v>0</v>
      </c>
      <c r="H148" s="21">
        <f t="shared" si="245"/>
        <v>115.3</v>
      </c>
      <c r="I148" s="20">
        <f t="shared" si="245"/>
        <v>115.3</v>
      </c>
      <c r="J148" s="138">
        <f t="shared" si="245"/>
        <v>115.3</v>
      </c>
      <c r="K148" s="138"/>
      <c r="L148" s="20">
        <f t="shared" si="245"/>
        <v>0</v>
      </c>
      <c r="M148" s="20">
        <f t="shared" si="245"/>
        <v>0</v>
      </c>
      <c r="N148" s="20">
        <f t="shared" si="245"/>
        <v>115.3</v>
      </c>
      <c r="O148" s="20">
        <f t="shared" si="245"/>
        <v>115.3</v>
      </c>
    </row>
    <row r="149" spans="1:15" s="123" customFormat="1" ht="18" customHeight="1" x14ac:dyDescent="0.2">
      <c r="A149" s="97" t="s">
        <v>114</v>
      </c>
      <c r="B149" s="7"/>
      <c r="C149" s="7"/>
      <c r="D149" s="5"/>
      <c r="E149" s="20">
        <v>115.3</v>
      </c>
      <c r="F149" s="20">
        <v>115.3</v>
      </c>
      <c r="G149" s="20">
        <f t="shared" ref="G149:G168" si="246">E149-F149</f>
        <v>0</v>
      </c>
      <c r="H149" s="21">
        <v>115.3</v>
      </c>
      <c r="I149" s="20">
        <f>H149</f>
        <v>115.3</v>
      </c>
      <c r="J149" s="138">
        <f>I149</f>
        <v>115.3</v>
      </c>
      <c r="K149" s="138"/>
      <c r="L149" s="25">
        <f t="shared" ref="L149" si="247">J149-I149</f>
        <v>0</v>
      </c>
      <c r="M149" s="25">
        <f t="shared" ref="M149" si="248">J149-E149</f>
        <v>0</v>
      </c>
      <c r="N149" s="49">
        <v>115.3</v>
      </c>
      <c r="O149" s="82">
        <v>115.3</v>
      </c>
    </row>
    <row r="150" spans="1:15" s="123" customFormat="1" ht="28.5" customHeight="1" x14ac:dyDescent="0.25">
      <c r="A150" s="310" t="s">
        <v>53</v>
      </c>
      <c r="B150" s="311">
        <v>612</v>
      </c>
      <c r="C150" s="312"/>
      <c r="D150" s="313">
        <v>241</v>
      </c>
      <c r="E150" s="314">
        <f>E151</f>
        <v>108.5</v>
      </c>
      <c r="F150" s="314">
        <f t="shared" ref="F150:O152" si="249">F151</f>
        <v>108.5</v>
      </c>
      <c r="G150" s="314">
        <f t="shared" si="249"/>
        <v>0</v>
      </c>
      <c r="H150" s="314">
        <f t="shared" si="249"/>
        <v>108.5</v>
      </c>
      <c r="I150" s="314">
        <f t="shared" si="249"/>
        <v>108.5</v>
      </c>
      <c r="J150" s="314">
        <f t="shared" si="249"/>
        <v>108.5</v>
      </c>
      <c r="K150" s="294"/>
      <c r="L150" s="135">
        <f t="shared" si="249"/>
        <v>0</v>
      </c>
      <c r="M150" s="135">
        <f t="shared" si="249"/>
        <v>0</v>
      </c>
      <c r="N150" s="135">
        <f t="shared" si="249"/>
        <v>108.5</v>
      </c>
      <c r="O150" s="135">
        <f t="shared" si="249"/>
        <v>108.5</v>
      </c>
    </row>
    <row r="151" spans="1:15" s="123" customFormat="1" ht="27" customHeight="1" x14ac:dyDescent="0.2">
      <c r="A151" s="16" t="s">
        <v>41</v>
      </c>
      <c r="B151" s="16"/>
      <c r="C151" s="17"/>
      <c r="D151" s="12"/>
      <c r="E151" s="22">
        <f>E152</f>
        <v>108.5</v>
      </c>
      <c r="F151" s="22">
        <f t="shared" si="249"/>
        <v>108.5</v>
      </c>
      <c r="G151" s="22">
        <f t="shared" si="249"/>
        <v>0</v>
      </c>
      <c r="H151" s="29">
        <f t="shared" si="249"/>
        <v>108.5</v>
      </c>
      <c r="I151" s="22">
        <f t="shared" si="249"/>
        <v>108.5</v>
      </c>
      <c r="J151" s="139">
        <f t="shared" si="249"/>
        <v>108.5</v>
      </c>
      <c r="K151" s="294"/>
      <c r="L151" s="29">
        <f t="shared" si="249"/>
        <v>0</v>
      </c>
      <c r="M151" s="29">
        <f t="shared" si="249"/>
        <v>0</v>
      </c>
      <c r="N151" s="29">
        <f t="shared" si="249"/>
        <v>108.5</v>
      </c>
      <c r="O151" s="29">
        <f t="shared" si="249"/>
        <v>108.5</v>
      </c>
    </row>
    <row r="152" spans="1:15" s="123" customFormat="1" ht="41.25" customHeight="1" x14ac:dyDescent="0.2">
      <c r="A152" s="7" t="s">
        <v>116</v>
      </c>
      <c r="B152" s="7"/>
      <c r="C152" s="136">
        <v>244</v>
      </c>
      <c r="D152" s="5">
        <v>349</v>
      </c>
      <c r="E152" s="20">
        <f>E153</f>
        <v>108.5</v>
      </c>
      <c r="F152" s="20">
        <f>F153</f>
        <v>108.5</v>
      </c>
      <c r="G152" s="20">
        <f t="shared" si="246"/>
        <v>0</v>
      </c>
      <c r="H152" s="21">
        <f>H153</f>
        <v>108.5</v>
      </c>
      <c r="I152" s="20">
        <f>I153</f>
        <v>108.5</v>
      </c>
      <c r="J152" s="138">
        <f>J153</f>
        <v>108.5</v>
      </c>
      <c r="K152" s="138"/>
      <c r="L152" s="183">
        <f t="shared" ref="L152:L153" si="250">J152-I152</f>
        <v>0</v>
      </c>
      <c r="M152" s="183">
        <f t="shared" ref="M152:M168" si="251">J152-E152</f>
        <v>0</v>
      </c>
      <c r="N152" s="21">
        <f t="shared" si="249"/>
        <v>108.5</v>
      </c>
      <c r="O152" s="21">
        <f t="shared" si="249"/>
        <v>108.5</v>
      </c>
    </row>
    <row r="153" spans="1:15" s="123" customFormat="1" ht="18" customHeight="1" x14ac:dyDescent="0.2">
      <c r="A153" s="97" t="s">
        <v>114</v>
      </c>
      <c r="B153" s="7"/>
      <c r="C153" s="136"/>
      <c r="D153" s="5"/>
      <c r="E153" s="20">
        <v>108.5</v>
      </c>
      <c r="F153" s="20">
        <v>108.5</v>
      </c>
      <c r="G153" s="20">
        <f t="shared" si="246"/>
        <v>0</v>
      </c>
      <c r="H153" s="21">
        <v>108.5</v>
      </c>
      <c r="I153" s="20">
        <f>H153</f>
        <v>108.5</v>
      </c>
      <c r="J153" s="138">
        <f>I153</f>
        <v>108.5</v>
      </c>
      <c r="K153" s="138"/>
      <c r="L153" s="32">
        <f t="shared" si="250"/>
        <v>0</v>
      </c>
      <c r="M153" s="32">
        <f t="shared" si="251"/>
        <v>0</v>
      </c>
      <c r="N153" s="144">
        <v>108.5</v>
      </c>
      <c r="O153" s="148">
        <v>108.5</v>
      </c>
    </row>
    <row r="154" spans="1:15" s="123" customFormat="1" ht="18" customHeight="1" x14ac:dyDescent="0.2">
      <c r="A154" s="328" t="s">
        <v>26</v>
      </c>
      <c r="B154" s="329"/>
      <c r="C154" s="329">
        <v>612</v>
      </c>
      <c r="D154" s="330">
        <v>241</v>
      </c>
      <c r="E154" s="331">
        <f t="shared" ref="E154:J154" si="252">E155+E172</f>
        <v>1166.0999999999999</v>
      </c>
      <c r="F154" s="331">
        <f t="shared" si="252"/>
        <v>1063.4000000000001</v>
      </c>
      <c r="G154" s="331">
        <f t="shared" si="252"/>
        <v>102.69999999999996</v>
      </c>
      <c r="H154" s="331">
        <f t="shared" si="252"/>
        <v>1261.5999999999999</v>
      </c>
      <c r="I154" s="331">
        <f t="shared" si="252"/>
        <v>1261.5999999999999</v>
      </c>
      <c r="J154" s="332">
        <f t="shared" si="252"/>
        <v>1261.5999999999999</v>
      </c>
      <c r="K154" s="162"/>
      <c r="L154" s="135">
        <f>L155+L172</f>
        <v>0</v>
      </c>
      <c r="M154" s="135">
        <f>M155+M172</f>
        <v>95.500000000000028</v>
      </c>
      <c r="N154" s="135">
        <f>N155+N172</f>
        <v>1261.5999999999999</v>
      </c>
      <c r="O154" s="135">
        <f>O155+O172</f>
        <v>1261.5999999999999</v>
      </c>
    </row>
    <row r="155" spans="1:15" s="123" customFormat="1" ht="29.25" customHeight="1" x14ac:dyDescent="0.2">
      <c r="A155" s="15" t="s">
        <v>117</v>
      </c>
      <c r="B155" s="15"/>
      <c r="C155" s="19"/>
      <c r="D155" s="12"/>
      <c r="E155" s="22">
        <f t="shared" ref="E155:J155" si="253">E156+E161+E164+E169</f>
        <v>745.99999999999989</v>
      </c>
      <c r="F155" s="22">
        <f t="shared" si="253"/>
        <v>602.4</v>
      </c>
      <c r="G155" s="22">
        <f t="shared" si="253"/>
        <v>143.59999999999997</v>
      </c>
      <c r="H155" s="29">
        <f t="shared" si="253"/>
        <v>749.19999999999993</v>
      </c>
      <c r="I155" s="22">
        <f t="shared" si="253"/>
        <v>749.19999999999993</v>
      </c>
      <c r="J155" s="139">
        <f t="shared" si="253"/>
        <v>749.19999999999993</v>
      </c>
      <c r="K155" s="139"/>
      <c r="L155" s="29">
        <f>L156+L161+L164+L169</f>
        <v>0</v>
      </c>
      <c r="M155" s="29">
        <f>M156+M161+M164+M169</f>
        <v>3.2000000000000028</v>
      </c>
      <c r="N155" s="29">
        <f>N156+N161+N164+N169</f>
        <v>749.19999999999993</v>
      </c>
      <c r="O155" s="29">
        <f>O156+O161+O164+O169</f>
        <v>749.19999999999993</v>
      </c>
    </row>
    <row r="156" spans="1:15" s="123" customFormat="1" ht="24.75" customHeight="1" x14ac:dyDescent="0.2">
      <c r="A156" s="16" t="s">
        <v>47</v>
      </c>
      <c r="B156" s="16"/>
      <c r="C156" s="19"/>
      <c r="D156" s="12"/>
      <c r="E156" s="22">
        <f>E157+E159</f>
        <v>603.79999999999995</v>
      </c>
      <c r="F156" s="22">
        <f>F157+F159</f>
        <v>470</v>
      </c>
      <c r="G156" s="20">
        <f t="shared" si="246"/>
        <v>133.79999999999995</v>
      </c>
      <c r="H156" s="29">
        <f>H157+H159</f>
        <v>603.79999999999995</v>
      </c>
      <c r="I156" s="22">
        <f>I157+I159</f>
        <v>603.79999999999995</v>
      </c>
      <c r="J156" s="139">
        <f>J157+J159</f>
        <v>603.79999999999995</v>
      </c>
      <c r="K156" s="139"/>
      <c r="L156" s="183">
        <f t="shared" ref="L156:L168" si="254">J156-I156</f>
        <v>0</v>
      </c>
      <c r="M156" s="183">
        <f t="shared" si="251"/>
        <v>0</v>
      </c>
      <c r="N156" s="29">
        <f>N157+N159</f>
        <v>603.79999999999995</v>
      </c>
      <c r="O156" s="29">
        <f>O157+O159</f>
        <v>603.79999999999995</v>
      </c>
    </row>
    <row r="157" spans="1:15" s="123" customFormat="1" ht="18" customHeight="1" x14ac:dyDescent="0.2">
      <c r="A157" s="18" t="s">
        <v>2</v>
      </c>
      <c r="B157" s="18"/>
      <c r="C157" s="13">
        <v>111</v>
      </c>
      <c r="D157" s="14">
        <v>211</v>
      </c>
      <c r="E157" s="31">
        <f>SUM(E158:E158)</f>
        <v>463.7</v>
      </c>
      <c r="F157" s="31">
        <f>SUM(F158:F158)</f>
        <v>361</v>
      </c>
      <c r="G157" s="20">
        <f t="shared" si="246"/>
        <v>102.69999999999999</v>
      </c>
      <c r="H157" s="27">
        <f>SUM(H158:H158)</f>
        <v>463.7</v>
      </c>
      <c r="I157" s="31">
        <f>SUM(I158:I158)</f>
        <v>463.7</v>
      </c>
      <c r="J157" s="139">
        <f>SUM(J158:J158)</f>
        <v>463.7</v>
      </c>
      <c r="K157" s="139"/>
      <c r="L157" s="183">
        <f t="shared" si="254"/>
        <v>0</v>
      </c>
      <c r="M157" s="183">
        <f t="shared" si="251"/>
        <v>0</v>
      </c>
      <c r="N157" s="27">
        <f>SUM(N158:N158)</f>
        <v>463.7</v>
      </c>
      <c r="O157" s="27">
        <f>SUM(O158:O158)</f>
        <v>463.7</v>
      </c>
    </row>
    <row r="158" spans="1:15" s="123" customFormat="1" ht="18" customHeight="1" x14ac:dyDescent="0.2">
      <c r="A158" s="97" t="s">
        <v>114</v>
      </c>
      <c r="B158" s="10"/>
      <c r="C158" s="11"/>
      <c r="D158" s="5"/>
      <c r="E158" s="20">
        <v>463.7</v>
      </c>
      <c r="F158" s="20">
        <v>361</v>
      </c>
      <c r="G158" s="20">
        <f t="shared" si="246"/>
        <v>102.69999999999999</v>
      </c>
      <c r="H158" s="21">
        <v>463.7</v>
      </c>
      <c r="I158" s="20">
        <f t="shared" ref="I158:J158" si="255">H158</f>
        <v>463.7</v>
      </c>
      <c r="J158" s="138">
        <f t="shared" si="255"/>
        <v>463.7</v>
      </c>
      <c r="K158" s="138"/>
      <c r="L158" s="183">
        <f t="shared" si="254"/>
        <v>0</v>
      </c>
      <c r="M158" s="183">
        <f t="shared" si="251"/>
        <v>0</v>
      </c>
      <c r="N158" s="21">
        <v>463.7</v>
      </c>
      <c r="O158" s="21">
        <v>463.7</v>
      </c>
    </row>
    <row r="159" spans="1:15" s="123" customFormat="1" ht="18" customHeight="1" x14ac:dyDescent="0.2">
      <c r="A159" s="18" t="s">
        <v>3</v>
      </c>
      <c r="B159" s="18"/>
      <c r="C159" s="13">
        <v>119</v>
      </c>
      <c r="D159" s="14">
        <v>213</v>
      </c>
      <c r="E159" s="22">
        <f>SUM(E160:E160)</f>
        <v>140.1</v>
      </c>
      <c r="F159" s="22">
        <f>SUM(F160:F160)</f>
        <v>109</v>
      </c>
      <c r="G159" s="20">
        <f t="shared" si="246"/>
        <v>31.099999999999994</v>
      </c>
      <c r="H159" s="27">
        <f>SUM(H160:H160)</f>
        <v>140.1</v>
      </c>
      <c r="I159" s="31">
        <f>SUM(I160:I160)</f>
        <v>140.1</v>
      </c>
      <c r="J159" s="139">
        <f>SUM(J160:J160)</f>
        <v>140.1</v>
      </c>
      <c r="K159" s="139"/>
      <c r="L159" s="183">
        <f t="shared" si="254"/>
        <v>0</v>
      </c>
      <c r="M159" s="183">
        <f t="shared" si="251"/>
        <v>0</v>
      </c>
      <c r="N159" s="29">
        <f>SUM(N160:N160)</f>
        <v>140.1</v>
      </c>
      <c r="O159" s="29">
        <f>SUM(O160:O160)</f>
        <v>140.1</v>
      </c>
    </row>
    <row r="160" spans="1:15" s="123" customFormat="1" ht="18" customHeight="1" x14ac:dyDescent="0.2">
      <c r="A160" s="97" t="s">
        <v>114</v>
      </c>
      <c r="B160" s="10"/>
      <c r="C160" s="13"/>
      <c r="D160" s="14"/>
      <c r="E160" s="20">
        <v>140.1</v>
      </c>
      <c r="F160" s="20">
        <v>109</v>
      </c>
      <c r="G160" s="20">
        <f t="shared" si="246"/>
        <v>31.099999999999994</v>
      </c>
      <c r="H160" s="21">
        <v>140.1</v>
      </c>
      <c r="I160" s="20">
        <f t="shared" ref="I160:J160" si="256">H160</f>
        <v>140.1</v>
      </c>
      <c r="J160" s="138">
        <f t="shared" si="256"/>
        <v>140.1</v>
      </c>
      <c r="K160" s="138"/>
      <c r="L160" s="183">
        <f t="shared" si="254"/>
        <v>0</v>
      </c>
      <c r="M160" s="183">
        <f t="shared" si="251"/>
        <v>0</v>
      </c>
      <c r="N160" s="21">
        <v>140.1</v>
      </c>
      <c r="O160" s="21">
        <v>140.1</v>
      </c>
    </row>
    <row r="161" spans="1:15" s="123" customFormat="1" ht="24" customHeight="1" x14ac:dyDescent="0.2">
      <c r="A161" s="16" t="s">
        <v>48</v>
      </c>
      <c r="B161" s="16"/>
      <c r="C161" s="18"/>
      <c r="D161" s="14"/>
      <c r="E161" s="31">
        <f>E162</f>
        <v>18.899999999999999</v>
      </c>
      <c r="F161" s="31">
        <f>F162</f>
        <v>9.1</v>
      </c>
      <c r="G161" s="20">
        <f t="shared" si="246"/>
        <v>9.7999999999999989</v>
      </c>
      <c r="H161" s="27">
        <f>H162</f>
        <v>22.1</v>
      </c>
      <c r="I161" s="31">
        <f>I162</f>
        <v>22.1</v>
      </c>
      <c r="J161" s="139">
        <f>J162</f>
        <v>22.1</v>
      </c>
      <c r="K161" s="139"/>
      <c r="L161" s="27">
        <f t="shared" ref="L161:O161" si="257">L162</f>
        <v>0</v>
      </c>
      <c r="M161" s="183">
        <f t="shared" si="251"/>
        <v>3.2000000000000028</v>
      </c>
      <c r="N161" s="27">
        <f t="shared" si="257"/>
        <v>22.1</v>
      </c>
      <c r="O161" s="27">
        <f t="shared" si="257"/>
        <v>22.1</v>
      </c>
    </row>
    <row r="162" spans="1:15" s="123" customFormat="1" ht="27.75" customHeight="1" x14ac:dyDescent="0.2">
      <c r="A162" s="7" t="s">
        <v>10</v>
      </c>
      <c r="B162" s="7"/>
      <c r="C162" s="137">
        <v>244</v>
      </c>
      <c r="D162" s="5">
        <v>340</v>
      </c>
      <c r="E162" s="20">
        <f>SUM(E163:E163)</f>
        <v>18.899999999999999</v>
      </c>
      <c r="F162" s="20">
        <f>SUM(F163:F163)</f>
        <v>9.1</v>
      </c>
      <c r="G162" s="20">
        <f t="shared" si="246"/>
        <v>9.7999999999999989</v>
      </c>
      <c r="H162" s="21">
        <f>SUM(H163:H163)</f>
        <v>22.1</v>
      </c>
      <c r="I162" s="20">
        <f>SUM(I163:I163)</f>
        <v>22.1</v>
      </c>
      <c r="J162" s="138">
        <f>SUM(J163:J163)</f>
        <v>22.1</v>
      </c>
      <c r="K162" s="138"/>
      <c r="L162" s="21">
        <f>SUM(L163:L163)</f>
        <v>0</v>
      </c>
      <c r="M162" s="183">
        <f t="shared" si="251"/>
        <v>3.2000000000000028</v>
      </c>
      <c r="N162" s="21">
        <f>SUM(N163:N163)</f>
        <v>22.1</v>
      </c>
      <c r="O162" s="21">
        <f>SUM(O163:O163)</f>
        <v>22.1</v>
      </c>
    </row>
    <row r="163" spans="1:15" s="123" customFormat="1" ht="18" customHeight="1" x14ac:dyDescent="0.2">
      <c r="A163" s="97" t="s">
        <v>114</v>
      </c>
      <c r="B163" s="10"/>
      <c r="C163" s="10"/>
      <c r="D163" s="5"/>
      <c r="E163" s="20">
        <f>18.9</f>
        <v>18.899999999999999</v>
      </c>
      <c r="F163" s="20">
        <v>9.1</v>
      </c>
      <c r="G163" s="20">
        <f t="shared" si="246"/>
        <v>9.7999999999999989</v>
      </c>
      <c r="H163" s="21">
        <v>22.1</v>
      </c>
      <c r="I163" s="20">
        <f t="shared" ref="I163:J163" si="258">H163</f>
        <v>22.1</v>
      </c>
      <c r="J163" s="138">
        <f t="shared" si="258"/>
        <v>22.1</v>
      </c>
      <c r="K163" s="138"/>
      <c r="L163" s="183">
        <f t="shared" si="254"/>
        <v>0</v>
      </c>
      <c r="M163" s="183">
        <f t="shared" si="251"/>
        <v>3.2000000000000028</v>
      </c>
      <c r="N163" s="144">
        <v>22.1</v>
      </c>
      <c r="O163" s="148">
        <v>22.1</v>
      </c>
    </row>
    <row r="164" spans="1:15" s="123" customFormat="1" ht="26.25" customHeight="1" x14ac:dyDescent="0.2">
      <c r="A164" s="16" t="s">
        <v>49</v>
      </c>
      <c r="B164" s="16"/>
      <c r="C164" s="17"/>
      <c r="D164" s="12"/>
      <c r="E164" s="31">
        <f t="shared" ref="E164:J164" si="259">E165+E167</f>
        <v>33</v>
      </c>
      <c r="F164" s="31">
        <f t="shared" si="259"/>
        <v>33</v>
      </c>
      <c r="G164" s="31">
        <f t="shared" si="259"/>
        <v>0</v>
      </c>
      <c r="H164" s="27">
        <f t="shared" si="259"/>
        <v>33</v>
      </c>
      <c r="I164" s="31">
        <f t="shared" si="259"/>
        <v>33</v>
      </c>
      <c r="J164" s="139">
        <f t="shared" si="259"/>
        <v>33</v>
      </c>
      <c r="K164" s="139"/>
      <c r="L164" s="27">
        <f>L165+L167</f>
        <v>0</v>
      </c>
      <c r="M164" s="27">
        <f>M165+M167</f>
        <v>0</v>
      </c>
      <c r="N164" s="27">
        <f>N165+N167</f>
        <v>33</v>
      </c>
      <c r="O164" s="27">
        <f>O165+O167</f>
        <v>33</v>
      </c>
    </row>
    <row r="165" spans="1:15" s="123" customFormat="1" ht="18" customHeight="1" x14ac:dyDescent="0.2">
      <c r="A165" s="7" t="s">
        <v>9</v>
      </c>
      <c r="B165" s="7"/>
      <c r="C165" s="136">
        <v>244</v>
      </c>
      <c r="D165" s="5">
        <v>310</v>
      </c>
      <c r="E165" s="30">
        <f>SUM(E166:E166)</f>
        <v>0</v>
      </c>
      <c r="F165" s="30">
        <f>SUM(F166:F166)</f>
        <v>0</v>
      </c>
      <c r="G165" s="20">
        <f t="shared" si="246"/>
        <v>0</v>
      </c>
      <c r="H165" s="21">
        <f>SUM(H166:H166)</f>
        <v>0</v>
      </c>
      <c r="I165" s="20">
        <f>SUM(I166:I166)</f>
        <v>0</v>
      </c>
      <c r="J165" s="138">
        <f>SUM(J166:J166)</f>
        <v>0</v>
      </c>
      <c r="K165" s="138"/>
      <c r="L165" s="183">
        <f t="shared" si="254"/>
        <v>0</v>
      </c>
      <c r="M165" s="183">
        <f t="shared" si="251"/>
        <v>0</v>
      </c>
      <c r="N165" s="28">
        <f>SUM(N166:N166)</f>
        <v>0</v>
      </c>
      <c r="O165" s="28">
        <f>SUM(O166:O166)</f>
        <v>0</v>
      </c>
    </row>
    <row r="166" spans="1:15" s="123" customFormat="1" ht="18" customHeight="1" x14ac:dyDescent="0.2">
      <c r="A166" s="97" t="s">
        <v>114</v>
      </c>
      <c r="B166" s="10"/>
      <c r="C166" s="10"/>
      <c r="D166" s="5"/>
      <c r="E166" s="30"/>
      <c r="F166" s="30"/>
      <c r="G166" s="20">
        <f t="shared" si="246"/>
        <v>0</v>
      </c>
      <c r="H166" s="21"/>
      <c r="I166" s="20">
        <f t="shared" ref="I166:J166" si="260">H166</f>
        <v>0</v>
      </c>
      <c r="J166" s="138">
        <f t="shared" si="260"/>
        <v>0</v>
      </c>
      <c r="K166" s="138"/>
      <c r="L166" s="183">
        <f t="shared" si="254"/>
        <v>0</v>
      </c>
      <c r="M166" s="183">
        <f t="shared" si="251"/>
        <v>0</v>
      </c>
      <c r="N166" s="144"/>
      <c r="O166" s="148"/>
    </row>
    <row r="167" spans="1:15" s="123" customFormat="1" ht="27.75" customHeight="1" x14ac:dyDescent="0.2">
      <c r="A167" s="7" t="s">
        <v>10</v>
      </c>
      <c r="B167" s="7"/>
      <c r="C167" s="136">
        <v>244</v>
      </c>
      <c r="D167" s="5">
        <v>340</v>
      </c>
      <c r="E167" s="30">
        <f>SUM(E168:E168)</f>
        <v>33</v>
      </c>
      <c r="F167" s="30">
        <f>SUM(F168:F168)</f>
        <v>33</v>
      </c>
      <c r="G167" s="20">
        <f t="shared" si="246"/>
        <v>0</v>
      </c>
      <c r="H167" s="21">
        <f>SUM(H168:H168)</f>
        <v>33</v>
      </c>
      <c r="I167" s="20">
        <f>SUM(I168:I168)</f>
        <v>33</v>
      </c>
      <c r="J167" s="138">
        <f>SUM(J168:J168)</f>
        <v>33</v>
      </c>
      <c r="K167" s="138"/>
      <c r="L167" s="21">
        <f>SUM(L168:L168)</f>
        <v>0</v>
      </c>
      <c r="M167" s="21">
        <f>SUM(M168:M168)</f>
        <v>0</v>
      </c>
      <c r="N167" s="21">
        <f>SUM(N168:N168)</f>
        <v>33</v>
      </c>
      <c r="O167" s="21">
        <f>SUM(O168:O168)</f>
        <v>33</v>
      </c>
    </row>
    <row r="168" spans="1:15" s="123" customFormat="1" ht="18" customHeight="1" x14ac:dyDescent="0.2">
      <c r="A168" s="97" t="s">
        <v>114</v>
      </c>
      <c r="B168" s="10"/>
      <c r="C168" s="10"/>
      <c r="D168" s="5"/>
      <c r="E168" s="30">
        <v>33</v>
      </c>
      <c r="F168" s="30">
        <v>33</v>
      </c>
      <c r="G168" s="20">
        <f t="shared" si="246"/>
        <v>0</v>
      </c>
      <c r="H168" s="28">
        <f>12+11.4+9.6</f>
        <v>33</v>
      </c>
      <c r="I168" s="20">
        <f t="shared" ref="I168:J168" si="261">H168</f>
        <v>33</v>
      </c>
      <c r="J168" s="138">
        <f t="shared" si="261"/>
        <v>33</v>
      </c>
      <c r="K168" s="138"/>
      <c r="L168" s="183">
        <f t="shared" si="254"/>
        <v>0</v>
      </c>
      <c r="M168" s="183">
        <f t="shared" si="251"/>
        <v>0</v>
      </c>
      <c r="N168" s="28">
        <f>12+11.4+9.6</f>
        <v>33</v>
      </c>
      <c r="O168" s="28">
        <f>12+11.4+9.6</f>
        <v>33</v>
      </c>
    </row>
    <row r="169" spans="1:15" s="123" customFormat="1" ht="66.75" customHeight="1" x14ac:dyDescent="0.2">
      <c r="A169" s="16" t="s">
        <v>50</v>
      </c>
      <c r="B169" s="16"/>
      <c r="C169" s="17"/>
      <c r="D169" s="12"/>
      <c r="E169" s="31">
        <f>E170</f>
        <v>90.3</v>
      </c>
      <c r="F169" s="31">
        <f>F170</f>
        <v>90.3</v>
      </c>
      <c r="G169" s="31">
        <f t="shared" ref="G169:O169" si="262">G170</f>
        <v>0</v>
      </c>
      <c r="H169" s="27">
        <f t="shared" si="262"/>
        <v>90.3</v>
      </c>
      <c r="I169" s="31">
        <f t="shared" si="262"/>
        <v>90.3</v>
      </c>
      <c r="J169" s="139">
        <f t="shared" si="262"/>
        <v>90.3</v>
      </c>
      <c r="K169" s="139"/>
      <c r="L169" s="27">
        <f t="shared" si="262"/>
        <v>0</v>
      </c>
      <c r="M169" s="27">
        <f t="shared" si="262"/>
        <v>0</v>
      </c>
      <c r="N169" s="27">
        <f t="shared" si="262"/>
        <v>90.3</v>
      </c>
      <c r="O169" s="27">
        <f t="shared" si="262"/>
        <v>90.3</v>
      </c>
    </row>
    <row r="170" spans="1:15" s="123" customFormat="1" ht="38.25" customHeight="1" x14ac:dyDescent="0.2">
      <c r="A170" s="7" t="s">
        <v>116</v>
      </c>
      <c r="B170" s="7"/>
      <c r="C170" s="136">
        <v>244</v>
      </c>
      <c r="D170" s="5">
        <v>349</v>
      </c>
      <c r="E170" s="30">
        <f>SUM(E171:E171)</f>
        <v>90.3</v>
      </c>
      <c r="F170" s="30">
        <f>SUM(F171:F171)</f>
        <v>90.3</v>
      </c>
      <c r="G170" s="20">
        <f t="shared" ref="G170:G171" si="263">E170-F170</f>
        <v>0</v>
      </c>
      <c r="H170" s="21">
        <f>SUM(H171:H171)</f>
        <v>90.3</v>
      </c>
      <c r="I170" s="20">
        <f>SUM(I171:I171)</f>
        <v>90.3</v>
      </c>
      <c r="J170" s="138">
        <f>SUM(J171:J171)</f>
        <v>90.3</v>
      </c>
      <c r="K170" s="138"/>
      <c r="L170" s="183">
        <f t="shared" ref="L170:L171" si="264">J170-I170</f>
        <v>0</v>
      </c>
      <c r="M170" s="183">
        <f t="shared" ref="M170:M171" si="265">J170-E170</f>
        <v>0</v>
      </c>
      <c r="N170" s="28">
        <f>SUM(N171:N171)</f>
        <v>90.3</v>
      </c>
      <c r="O170" s="28">
        <f>SUM(O171:O171)</f>
        <v>90.3</v>
      </c>
    </row>
    <row r="171" spans="1:15" s="123" customFormat="1" ht="18" customHeight="1" x14ac:dyDescent="0.2">
      <c r="A171" s="97" t="s">
        <v>114</v>
      </c>
      <c r="B171" s="10"/>
      <c r="C171" s="10"/>
      <c r="D171" s="5"/>
      <c r="E171" s="30">
        <v>90.3</v>
      </c>
      <c r="F171" s="30">
        <v>90.3</v>
      </c>
      <c r="G171" s="20">
        <f t="shared" si="263"/>
        <v>0</v>
      </c>
      <c r="H171" s="28">
        <v>90.3</v>
      </c>
      <c r="I171" s="20">
        <f t="shared" ref="I171:J171" si="266">H171</f>
        <v>90.3</v>
      </c>
      <c r="J171" s="138">
        <f t="shared" si="266"/>
        <v>90.3</v>
      </c>
      <c r="K171" s="138"/>
      <c r="L171" s="183">
        <f t="shared" si="264"/>
        <v>0</v>
      </c>
      <c r="M171" s="183">
        <f t="shared" si="265"/>
        <v>0</v>
      </c>
      <c r="N171" s="28">
        <v>90.3</v>
      </c>
      <c r="O171" s="28">
        <v>90.3</v>
      </c>
    </row>
    <row r="172" spans="1:15" s="123" customFormat="1" ht="54.75" customHeight="1" x14ac:dyDescent="0.2">
      <c r="A172" s="24" t="s">
        <v>118</v>
      </c>
      <c r="B172" s="24"/>
      <c r="C172" s="7"/>
      <c r="D172" s="5"/>
      <c r="E172" s="31">
        <f t="shared" ref="E172:J172" si="267">E173+E175</f>
        <v>420.1</v>
      </c>
      <c r="F172" s="31">
        <f t="shared" si="267"/>
        <v>461</v>
      </c>
      <c r="G172" s="31">
        <f t="shared" si="267"/>
        <v>-40.900000000000006</v>
      </c>
      <c r="H172" s="27">
        <f t="shared" si="267"/>
        <v>512.4</v>
      </c>
      <c r="I172" s="31">
        <f t="shared" si="267"/>
        <v>512.4</v>
      </c>
      <c r="J172" s="139">
        <f t="shared" si="267"/>
        <v>512.4</v>
      </c>
      <c r="K172" s="139"/>
      <c r="L172" s="27">
        <f>L173+L175</f>
        <v>0</v>
      </c>
      <c r="M172" s="27">
        <f>M173+M175</f>
        <v>92.300000000000026</v>
      </c>
      <c r="N172" s="27">
        <f>N173+N175</f>
        <v>512.4</v>
      </c>
      <c r="O172" s="27">
        <f>O173+O175</f>
        <v>512.4</v>
      </c>
    </row>
    <row r="173" spans="1:15" s="123" customFormat="1" ht="18" customHeight="1" x14ac:dyDescent="0.2">
      <c r="A173" s="18" t="s">
        <v>2</v>
      </c>
      <c r="B173" s="18"/>
      <c r="C173" s="13">
        <v>111</v>
      </c>
      <c r="D173" s="14">
        <v>211</v>
      </c>
      <c r="E173" s="31">
        <f>SUM(E174:E174)</f>
        <v>354</v>
      </c>
      <c r="F173" s="31">
        <f>SUM(F174:F174)</f>
        <v>354</v>
      </c>
      <c r="G173" s="20">
        <f t="shared" ref="G173:G176" si="268">E173-F173</f>
        <v>0</v>
      </c>
      <c r="H173" s="27">
        <f>SUM(H174:H174)</f>
        <v>393.6</v>
      </c>
      <c r="I173" s="31">
        <f>SUM(I174:I174)</f>
        <v>393.6</v>
      </c>
      <c r="J173" s="139">
        <f>SUM(J174:J174)</f>
        <v>393.6</v>
      </c>
      <c r="K173" s="139"/>
      <c r="L173" s="183">
        <f t="shared" ref="L173:L176" si="269">J173-I173</f>
        <v>0</v>
      </c>
      <c r="M173" s="183">
        <f t="shared" ref="M173:M176" si="270">J173-E173</f>
        <v>39.600000000000023</v>
      </c>
      <c r="N173" s="27">
        <f>SUM(N174:N174)</f>
        <v>393.6</v>
      </c>
      <c r="O173" s="27">
        <f>SUM(O174:O174)</f>
        <v>393.6</v>
      </c>
    </row>
    <row r="174" spans="1:15" s="123" customFormat="1" ht="18" customHeight="1" x14ac:dyDescent="0.2">
      <c r="A174" s="97" t="s">
        <v>114</v>
      </c>
      <c r="B174" s="10"/>
      <c r="C174" s="11"/>
      <c r="D174" s="5"/>
      <c r="E174" s="20">
        <v>354</v>
      </c>
      <c r="F174" s="20">
        <v>354</v>
      </c>
      <c r="G174" s="20">
        <f t="shared" si="268"/>
        <v>0</v>
      </c>
      <c r="H174" s="21">
        <v>393.6</v>
      </c>
      <c r="I174" s="20">
        <f t="shared" ref="I174:J174" si="271">H174</f>
        <v>393.6</v>
      </c>
      <c r="J174" s="138">
        <f t="shared" si="271"/>
        <v>393.6</v>
      </c>
      <c r="K174" s="138"/>
      <c r="L174" s="183">
        <f t="shared" si="269"/>
        <v>0</v>
      </c>
      <c r="M174" s="183">
        <f t="shared" si="270"/>
        <v>39.600000000000023</v>
      </c>
      <c r="N174" s="21">
        <v>393.6</v>
      </c>
      <c r="O174" s="21">
        <v>393.6</v>
      </c>
    </row>
    <row r="175" spans="1:15" s="123" customFormat="1" ht="18" customHeight="1" x14ac:dyDescent="0.2">
      <c r="A175" s="18" t="s">
        <v>3</v>
      </c>
      <c r="B175" s="18"/>
      <c r="C175" s="13">
        <v>119</v>
      </c>
      <c r="D175" s="14">
        <v>213</v>
      </c>
      <c r="E175" s="22">
        <f>SUM(E176:E176)</f>
        <v>66.099999999999994</v>
      </c>
      <c r="F175" s="22">
        <f>SUM(F176:F176)</f>
        <v>107</v>
      </c>
      <c r="G175" s="20">
        <f t="shared" si="268"/>
        <v>-40.900000000000006</v>
      </c>
      <c r="H175" s="27">
        <f>SUM(H176:H176)</f>
        <v>118.8</v>
      </c>
      <c r="I175" s="31">
        <f>SUM(I176:I176)</f>
        <v>118.8</v>
      </c>
      <c r="J175" s="139">
        <f>SUM(J176:J176)</f>
        <v>118.8</v>
      </c>
      <c r="K175" s="139"/>
      <c r="L175" s="183">
        <f t="shared" si="269"/>
        <v>0</v>
      </c>
      <c r="M175" s="183">
        <f t="shared" si="270"/>
        <v>52.7</v>
      </c>
      <c r="N175" s="29">
        <f>SUM(N176:N176)</f>
        <v>118.8</v>
      </c>
      <c r="O175" s="29">
        <f>SUM(O176:O176)</f>
        <v>118.8</v>
      </c>
    </row>
    <row r="176" spans="1:15" s="123" customFormat="1" ht="17.25" customHeight="1" x14ac:dyDescent="0.2">
      <c r="A176" s="97" t="s">
        <v>114</v>
      </c>
      <c r="B176" s="10"/>
      <c r="C176" s="13"/>
      <c r="D176" s="14"/>
      <c r="E176" s="20">
        <v>66.099999999999994</v>
      </c>
      <c r="F176" s="20">
        <v>107</v>
      </c>
      <c r="G176" s="20">
        <f t="shared" si="268"/>
        <v>-40.900000000000006</v>
      </c>
      <c r="H176" s="28">
        <v>118.8</v>
      </c>
      <c r="I176" s="20">
        <f t="shared" ref="I176:J176" si="272">H176</f>
        <v>118.8</v>
      </c>
      <c r="J176" s="138">
        <f t="shared" si="272"/>
        <v>118.8</v>
      </c>
      <c r="K176" s="138"/>
      <c r="L176" s="183">
        <f t="shared" si="269"/>
        <v>0</v>
      </c>
      <c r="M176" s="183">
        <f t="shared" si="270"/>
        <v>52.7</v>
      </c>
      <c r="N176" s="28">
        <v>118.8</v>
      </c>
      <c r="O176" s="28">
        <v>118.8</v>
      </c>
    </row>
    <row r="177" spans="1:15" s="123" customFormat="1" ht="17.25" customHeight="1" x14ac:dyDescent="0.2">
      <c r="A177" s="7" t="s">
        <v>2</v>
      </c>
      <c r="B177" s="97"/>
      <c r="C177" s="97"/>
      <c r="D177" s="56"/>
      <c r="E177" s="81"/>
      <c r="F177" s="81"/>
      <c r="G177" s="81"/>
      <c r="H177" s="150"/>
      <c r="I177" s="81"/>
      <c r="J177" s="194"/>
      <c r="K177" s="194"/>
      <c r="L177" s="144"/>
      <c r="M177" s="144"/>
      <c r="N177" s="148"/>
      <c r="O177" s="148"/>
    </row>
    <row r="183" spans="1:15" x14ac:dyDescent="0.2">
      <c r="A183" s="346" t="s">
        <v>35</v>
      </c>
      <c r="B183" s="346"/>
      <c r="C183" s="346"/>
      <c r="D183" s="346"/>
      <c r="E183" s="346"/>
      <c r="F183" s="346"/>
      <c r="G183" s="8"/>
      <c r="H183" s="23"/>
      <c r="I183" s="343" t="s">
        <v>29</v>
      </c>
      <c r="J183" s="343"/>
      <c r="K183" s="202"/>
    </row>
    <row r="184" spans="1:15" x14ac:dyDescent="0.2">
      <c r="A184" s="4" t="s">
        <v>37</v>
      </c>
      <c r="B184" s="4"/>
      <c r="C184" s="4"/>
      <c r="D184" s="4"/>
      <c r="E184" s="4"/>
      <c r="F184" s="205"/>
      <c r="G184" s="344"/>
      <c r="H184" s="345"/>
    </row>
    <row r="185" spans="1:15" x14ac:dyDescent="0.2">
      <c r="A185" s="201"/>
      <c r="B185" s="201"/>
      <c r="C185" s="201"/>
      <c r="D185" s="201"/>
      <c r="E185" s="201"/>
      <c r="F185" s="201"/>
      <c r="G185" s="8"/>
      <c r="H185" s="23"/>
      <c r="I185" s="8"/>
      <c r="J185" s="199"/>
      <c r="K185" s="199"/>
    </row>
    <row r="186" spans="1:15" x14ac:dyDescent="0.2">
      <c r="A186" s="9" t="s">
        <v>16</v>
      </c>
      <c r="B186" s="9"/>
      <c r="C186" s="8"/>
      <c r="D186" s="6"/>
      <c r="E186" s="8"/>
      <c r="F186" s="8"/>
      <c r="G186" s="8"/>
      <c r="H186" s="23"/>
      <c r="I186" s="343" t="s">
        <v>62</v>
      </c>
      <c r="J186" s="343"/>
      <c r="K186" s="202"/>
    </row>
    <row r="187" spans="1:15" x14ac:dyDescent="0.2">
      <c r="A187" s="9" t="s">
        <v>17</v>
      </c>
      <c r="B187" s="9"/>
      <c r="C187" s="8"/>
      <c r="D187" s="6"/>
      <c r="E187" s="8"/>
      <c r="F187" s="8"/>
      <c r="G187" s="8"/>
      <c r="H187" s="23"/>
    </row>
    <row r="188" spans="1:15" x14ac:dyDescent="0.2">
      <c r="A188" s="9"/>
      <c r="B188" s="9"/>
      <c r="C188" s="8"/>
      <c r="D188" s="6"/>
      <c r="E188" s="8"/>
      <c r="F188" s="8"/>
      <c r="G188" s="8"/>
      <c r="H188" s="23"/>
      <c r="I188" s="8"/>
      <c r="J188" s="199"/>
      <c r="K188" s="199"/>
    </row>
    <row r="189" spans="1:15" x14ac:dyDescent="0.2">
      <c r="A189" s="346" t="s">
        <v>38</v>
      </c>
      <c r="B189" s="346"/>
      <c r="C189" s="346"/>
      <c r="D189" s="346"/>
      <c r="E189" s="346"/>
      <c r="F189" s="346"/>
      <c r="G189" s="2"/>
      <c r="H189" s="23"/>
      <c r="I189" s="347" t="s">
        <v>63</v>
      </c>
      <c r="J189" s="347"/>
      <c r="K189" s="204"/>
    </row>
    <row r="190" spans="1:15" ht="25.5" customHeight="1" x14ac:dyDescent="0.2">
      <c r="A190" s="4" t="s">
        <v>36</v>
      </c>
      <c r="B190" s="4"/>
      <c r="C190" s="4"/>
      <c r="D190" s="4"/>
      <c r="E190" s="4"/>
      <c r="F190" s="348"/>
      <c r="G190" s="342"/>
      <c r="H190" s="23"/>
    </row>
    <row r="191" spans="1:15" ht="28.5" customHeight="1" x14ac:dyDescent="0.2">
      <c r="A191" s="346" t="s">
        <v>58</v>
      </c>
      <c r="B191" s="346"/>
      <c r="C191" s="346"/>
      <c r="D191" s="346"/>
      <c r="E191" s="4"/>
      <c r="F191" s="349"/>
      <c r="G191" s="342"/>
      <c r="H191" s="23"/>
      <c r="I191" s="347" t="s">
        <v>39</v>
      </c>
      <c r="J191" s="347"/>
      <c r="K191" s="204"/>
    </row>
    <row r="192" spans="1:15" x14ac:dyDescent="0.2">
      <c r="A192" s="3"/>
      <c r="B192" s="3"/>
      <c r="C192" s="1"/>
      <c r="D192" s="1"/>
      <c r="E192" s="1"/>
      <c r="F192" s="1"/>
      <c r="G192" s="2"/>
      <c r="H192" s="23"/>
      <c r="I192" s="8"/>
      <c r="J192" s="199"/>
      <c r="K192" s="199"/>
    </row>
    <row r="193" spans="1:11" x14ac:dyDescent="0.2">
      <c r="A193" s="4" t="s">
        <v>13</v>
      </c>
      <c r="B193" s="4"/>
      <c r="C193" s="1"/>
      <c r="D193" s="1"/>
      <c r="E193" s="1"/>
      <c r="F193" s="341"/>
      <c r="G193" s="342"/>
      <c r="H193" s="23"/>
      <c r="I193" s="343" t="s">
        <v>33</v>
      </c>
      <c r="J193" s="343"/>
      <c r="K193" s="202"/>
    </row>
    <row r="196" spans="1:11" x14ac:dyDescent="0.2">
      <c r="A196" s="167"/>
    </row>
    <row r="198" spans="1:11" ht="30" x14ac:dyDescent="0.2">
      <c r="A198" s="173" t="s">
        <v>45</v>
      </c>
      <c r="B198" s="174" t="s">
        <v>119</v>
      </c>
      <c r="C198" s="174" t="s">
        <v>120</v>
      </c>
      <c r="D198" s="174" t="s">
        <v>121</v>
      </c>
    </row>
    <row r="199" spans="1:11" x14ac:dyDescent="0.2">
      <c r="A199" s="167" t="e">
        <f>#REF!</f>
        <v>#REF!</v>
      </c>
      <c r="B199" s="169" t="e">
        <f>#REF!+#REF!+J120</f>
        <v>#REF!</v>
      </c>
      <c r="C199" s="169" t="e">
        <f>#REF!+#REF!+N120</f>
        <v>#REF!</v>
      </c>
      <c r="D199" s="169" t="e">
        <f>#REF!+#REF!+O120</f>
        <v>#REF!</v>
      </c>
    </row>
    <row r="200" spans="1:11" x14ac:dyDescent="0.2">
      <c r="A200" s="167" t="e">
        <f>#REF!</f>
        <v>#REF!</v>
      </c>
      <c r="B200" s="169" t="e">
        <f>#REF!+#REF!+J128</f>
        <v>#REF!</v>
      </c>
      <c r="C200" s="176" t="e">
        <f>#REF!+#REF!+N128</f>
        <v>#REF!</v>
      </c>
      <c r="D200" s="176" t="e">
        <f>#REF!+#REF!+O128</f>
        <v>#REF!</v>
      </c>
      <c r="E200" s="175"/>
    </row>
    <row r="201" spans="1:11" x14ac:dyDescent="0.2">
      <c r="A201" s="167" t="e">
        <f>#REF!</f>
        <v>#REF!</v>
      </c>
      <c r="B201" s="169" t="e">
        <f>#REF!+#REF!+#REF!</f>
        <v>#REF!</v>
      </c>
      <c r="C201" s="169" t="e">
        <f>#REF!+#REF!+#REF!</f>
        <v>#REF!</v>
      </c>
      <c r="D201" s="169" t="e">
        <f>#REF!+#REF!+#REF!</f>
        <v>#REF!</v>
      </c>
    </row>
    <row r="202" spans="1:11" ht="24" customHeight="1" x14ac:dyDescent="0.2">
      <c r="A202" s="167" t="e">
        <f>#REF!</f>
        <v>#REF!</v>
      </c>
      <c r="B202" s="169" t="e">
        <f>#REF!+#REF!</f>
        <v>#REF!</v>
      </c>
      <c r="C202" s="169" t="e">
        <f>#REF!+#REF!</f>
        <v>#REF!</v>
      </c>
      <c r="D202" s="169" t="e">
        <f>#REF!+#REF!</f>
        <v>#REF!</v>
      </c>
    </row>
    <row r="203" spans="1:11" ht="38.25" x14ac:dyDescent="0.2">
      <c r="A203" s="167" t="str">
        <f>A146</f>
        <v>МП"Профил.правонар.и борьба с прест.на тер.Сусуманского городского округа"</v>
      </c>
      <c r="B203" s="169">
        <f>J146</f>
        <v>115.3</v>
      </c>
      <c r="C203" s="169" t="e">
        <f>N146</f>
        <v>#REF!</v>
      </c>
      <c r="D203" s="169" t="e">
        <f>O146</f>
        <v>#REF!</v>
      </c>
    </row>
    <row r="204" spans="1:11" ht="25.5" x14ac:dyDescent="0.2">
      <c r="A204" s="167" t="str">
        <f>A150</f>
        <v xml:space="preserve">МП "Патриот.воспит.жителей Сусуманского городского округа" </v>
      </c>
      <c r="B204" s="169">
        <f>J150</f>
        <v>108.5</v>
      </c>
      <c r="C204" s="169">
        <f>N150</f>
        <v>108.5</v>
      </c>
      <c r="D204" s="169">
        <f>O150</f>
        <v>108.5</v>
      </c>
    </row>
    <row r="205" spans="1:11" x14ac:dyDescent="0.2">
      <c r="A205" s="168" t="e">
        <f>#REF!</f>
        <v>#REF!</v>
      </c>
      <c r="B205" s="169" t="e">
        <f>#REF!</f>
        <v>#REF!</v>
      </c>
      <c r="C205" s="169" t="e">
        <f>#REF!</f>
        <v>#REF!</v>
      </c>
      <c r="D205" s="169" t="e">
        <f>#REF!</f>
        <v>#REF!</v>
      </c>
    </row>
    <row r="206" spans="1:11" x14ac:dyDescent="0.2">
      <c r="A206" s="168" t="s">
        <v>122</v>
      </c>
      <c r="B206" s="169">
        <f>J154</f>
        <v>1261.5999999999999</v>
      </c>
      <c r="C206" s="169">
        <f>N154</f>
        <v>1261.5999999999999</v>
      </c>
      <c r="D206" s="169">
        <f>O154</f>
        <v>1261.5999999999999</v>
      </c>
    </row>
    <row r="207" spans="1:11" x14ac:dyDescent="0.2">
      <c r="A207" s="171" t="s">
        <v>28</v>
      </c>
      <c r="B207" s="172" t="e">
        <f>B199+B200+B201+B202+B203+B204+B205+B206</f>
        <v>#REF!</v>
      </c>
      <c r="C207" s="172" t="e">
        <f t="shared" ref="C207:D207" si="273">C199+C200+C201+C202+C203+C204+C205+C206</f>
        <v>#REF!</v>
      </c>
      <c r="D207" s="172" t="e">
        <f t="shared" si="273"/>
        <v>#REF!</v>
      </c>
    </row>
    <row r="208" spans="1:11" x14ac:dyDescent="0.2">
      <c r="B208" s="170"/>
      <c r="C208" s="170"/>
      <c r="D208" s="170"/>
    </row>
  </sheetData>
  <mergeCells count="17">
    <mergeCell ref="A183:F183"/>
    <mergeCell ref="I183:J183"/>
    <mergeCell ref="A1:O1"/>
    <mergeCell ref="A2:O2"/>
    <mergeCell ref="A3:J3"/>
    <mergeCell ref="A4:G4"/>
    <mergeCell ref="B5:C5"/>
    <mergeCell ref="F193:G193"/>
    <mergeCell ref="I193:J193"/>
    <mergeCell ref="G184:H184"/>
    <mergeCell ref="I186:J186"/>
    <mergeCell ref="A189:F189"/>
    <mergeCell ref="I189:J189"/>
    <mergeCell ref="F190:G190"/>
    <mergeCell ref="A191:D191"/>
    <mergeCell ref="F191:G191"/>
    <mergeCell ref="I191:J191"/>
  </mergeCells>
  <pageMargins left="0.59055118110236227" right="0.19685039370078741" top="0.59055118110236227" bottom="0.59055118110236227" header="0.31496062992125984" footer="0.31496062992125984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2" workbookViewId="0">
      <selection activeCell="O36" sqref="O36"/>
    </sheetView>
  </sheetViews>
  <sheetFormatPr defaultRowHeight="15" x14ac:dyDescent="0.25"/>
  <cols>
    <col min="1" max="1" width="9.140625" style="207"/>
    <col min="2" max="2" width="6.140625" style="207" customWidth="1"/>
    <col min="3" max="3" width="4.85546875" style="207" customWidth="1"/>
    <col min="4" max="4" width="2.85546875" style="207" customWidth="1"/>
    <col min="5" max="5" width="10.7109375" style="207" customWidth="1"/>
    <col min="6" max="6" width="13.140625" style="207" customWidth="1"/>
    <col min="7" max="7" width="55.42578125" style="207" customWidth="1"/>
    <col min="8" max="9" width="9.140625" style="207"/>
    <col min="10" max="10" width="20" style="207" customWidth="1"/>
    <col min="11" max="11" width="14.42578125" style="207" customWidth="1"/>
    <col min="12" max="12" width="10.85546875" style="207" customWidth="1"/>
    <col min="13" max="16384" width="9.140625" style="207"/>
  </cols>
  <sheetData>
    <row r="1" spans="1:12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x14ac:dyDescent="0.25">
      <c r="A2" s="385" t="s">
        <v>123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208"/>
    </row>
    <row r="3" spans="1:12" x14ac:dyDescent="0.25">
      <c r="A3" s="386" t="s">
        <v>124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208"/>
    </row>
    <row r="4" spans="1:12" ht="15.75" thickBot="1" x14ac:dyDescent="0.3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x14ac:dyDescent="0.25">
      <c r="A5" s="387" t="s">
        <v>125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210">
        <v>43824</v>
      </c>
    </row>
    <row r="6" spans="1:12" x14ac:dyDescent="0.25">
      <c r="A6" s="356" t="s">
        <v>126</v>
      </c>
      <c r="B6" s="357"/>
      <c r="C6" s="357"/>
      <c r="D6" s="357"/>
      <c r="E6" s="357"/>
      <c r="F6" s="383" t="s">
        <v>127</v>
      </c>
      <c r="G6" s="359"/>
      <c r="H6" s="359"/>
      <c r="I6" s="359"/>
      <c r="J6" s="359"/>
      <c r="K6" s="359"/>
      <c r="L6" s="211"/>
    </row>
    <row r="7" spans="1:12" x14ac:dyDescent="0.25">
      <c r="A7" s="384" t="s">
        <v>128</v>
      </c>
      <c r="B7" s="355"/>
      <c r="C7" s="355"/>
      <c r="D7" s="355"/>
      <c r="E7" s="355"/>
      <c r="F7" s="370" t="s">
        <v>129</v>
      </c>
      <c r="G7" s="371"/>
      <c r="H7" s="371"/>
      <c r="I7" s="371"/>
      <c r="J7" s="371"/>
      <c r="K7" s="371"/>
      <c r="L7" s="212" t="s">
        <v>130</v>
      </c>
    </row>
    <row r="8" spans="1:12" x14ac:dyDescent="0.25">
      <c r="A8" s="209"/>
      <c r="B8" s="209"/>
      <c r="C8" s="209"/>
      <c r="D8" s="209"/>
      <c r="E8" s="209"/>
      <c r="F8" s="381" t="s">
        <v>131</v>
      </c>
      <c r="G8" s="382"/>
      <c r="H8" s="382"/>
      <c r="I8" s="382"/>
      <c r="J8" s="382"/>
      <c r="K8" s="382"/>
      <c r="L8" s="212" t="s">
        <v>132</v>
      </c>
    </row>
    <row r="9" spans="1:12" x14ac:dyDescent="0.25">
      <c r="A9" s="356" t="s">
        <v>133</v>
      </c>
      <c r="B9" s="357"/>
      <c r="C9" s="357"/>
      <c r="D9" s="357"/>
      <c r="E9" s="357"/>
      <c r="F9" s="383" t="s">
        <v>134</v>
      </c>
      <c r="G9" s="359"/>
      <c r="H9" s="359"/>
      <c r="I9" s="359"/>
      <c r="J9" s="359"/>
      <c r="K9" s="359"/>
      <c r="L9" s="211"/>
    </row>
    <row r="10" spans="1:12" ht="15.75" thickBot="1" x14ac:dyDescent="0.3">
      <c r="A10" s="384" t="s">
        <v>135</v>
      </c>
      <c r="B10" s="355"/>
      <c r="C10" s="355"/>
      <c r="D10" s="355"/>
      <c r="E10" s="355"/>
      <c r="F10" s="209"/>
      <c r="G10" s="209"/>
      <c r="H10" s="209"/>
      <c r="I10" s="209"/>
      <c r="J10" s="209"/>
      <c r="K10" s="209"/>
      <c r="L10" s="213" t="s">
        <v>136</v>
      </c>
    </row>
    <row r="11" spans="1:12" x14ac:dyDescent="0.25">
      <c r="A11" s="384" t="s">
        <v>137</v>
      </c>
      <c r="B11" s="355"/>
      <c r="C11" s="355"/>
      <c r="D11" s="355"/>
      <c r="E11" s="355"/>
      <c r="F11" s="383"/>
      <c r="G11" s="359"/>
      <c r="H11" s="359"/>
      <c r="I11" s="359"/>
      <c r="J11" s="359"/>
      <c r="K11" s="359"/>
      <c r="L11" s="209"/>
    </row>
    <row r="12" spans="1:12" x14ac:dyDescent="0.25">
      <c r="A12" s="356" t="s">
        <v>138</v>
      </c>
      <c r="B12" s="357"/>
      <c r="C12" s="357"/>
      <c r="D12" s="357"/>
      <c r="E12" s="357"/>
      <c r="F12" s="370" t="s">
        <v>129</v>
      </c>
      <c r="G12" s="371"/>
      <c r="H12" s="371"/>
      <c r="I12" s="371"/>
      <c r="J12" s="371"/>
      <c r="K12" s="371"/>
      <c r="L12" s="209"/>
    </row>
    <row r="13" spans="1:12" x14ac:dyDescent="0.25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</row>
    <row r="14" spans="1:12" ht="15.75" thickBot="1" x14ac:dyDescent="0.3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</row>
    <row r="15" spans="1:12" ht="15.75" thickBot="1" x14ac:dyDescent="0.3">
      <c r="A15" s="372" t="s">
        <v>139</v>
      </c>
      <c r="B15" s="368"/>
      <c r="C15" s="368"/>
      <c r="D15" s="368"/>
      <c r="E15" s="368"/>
      <c r="F15" s="368"/>
      <c r="G15" s="368"/>
      <c r="H15" s="368"/>
      <c r="I15" s="368"/>
      <c r="J15" s="368"/>
      <c r="K15" s="243" t="s">
        <v>140</v>
      </c>
      <c r="L15" s="365" t="s">
        <v>141</v>
      </c>
    </row>
    <row r="16" spans="1:12" ht="15.75" customHeight="1" thickBot="1" x14ac:dyDescent="0.3">
      <c r="A16" s="365" t="s">
        <v>142</v>
      </c>
      <c r="B16" s="374"/>
      <c r="C16" s="374"/>
      <c r="D16" s="374"/>
      <c r="E16" s="375"/>
      <c r="F16" s="365" t="s">
        <v>143</v>
      </c>
      <c r="G16" s="365" t="s">
        <v>144</v>
      </c>
      <c r="H16" s="365" t="s">
        <v>145</v>
      </c>
      <c r="I16" s="379" t="s">
        <v>146</v>
      </c>
      <c r="J16" s="365" t="s">
        <v>147</v>
      </c>
      <c r="K16" s="243" t="s">
        <v>148</v>
      </c>
      <c r="L16" s="373"/>
    </row>
    <row r="17" spans="1:12" ht="15.75" thickBot="1" x14ac:dyDescent="0.3">
      <c r="A17" s="376"/>
      <c r="B17" s="377"/>
      <c r="C17" s="377"/>
      <c r="D17" s="377"/>
      <c r="E17" s="378"/>
      <c r="F17" s="366"/>
      <c r="G17" s="366"/>
      <c r="H17" s="366"/>
      <c r="I17" s="380"/>
      <c r="J17" s="366"/>
      <c r="K17" s="214" t="s">
        <v>149</v>
      </c>
      <c r="L17" s="366"/>
    </row>
    <row r="18" spans="1:12" ht="15.75" thickBot="1" x14ac:dyDescent="0.3">
      <c r="A18" s="367">
        <v>1</v>
      </c>
      <c r="B18" s="368"/>
      <c r="C18" s="368"/>
      <c r="D18" s="368"/>
      <c r="E18" s="369"/>
      <c r="F18" s="215">
        <v>2</v>
      </c>
      <c r="G18" s="215">
        <v>3</v>
      </c>
      <c r="H18" s="215">
        <v>4</v>
      </c>
      <c r="I18" s="215">
        <v>7</v>
      </c>
      <c r="J18" s="215">
        <v>8</v>
      </c>
      <c r="K18" s="215">
        <v>10</v>
      </c>
      <c r="L18" s="215">
        <v>16</v>
      </c>
    </row>
    <row r="19" spans="1:12" x14ac:dyDescent="0.25">
      <c r="A19" s="226"/>
      <c r="B19" s="227"/>
      <c r="C19" s="227"/>
      <c r="D19" s="227"/>
      <c r="E19" s="227"/>
      <c r="F19" s="228"/>
      <c r="G19" s="229"/>
      <c r="H19" s="229"/>
      <c r="I19" s="229"/>
      <c r="J19" s="229"/>
      <c r="K19" s="230"/>
      <c r="L19" s="230"/>
    </row>
    <row r="20" spans="1:12" x14ac:dyDescent="0.25">
      <c r="A20" s="363" t="s">
        <v>157</v>
      </c>
      <c r="B20" s="364"/>
      <c r="C20" s="364"/>
      <c r="D20" s="364"/>
      <c r="E20" s="364"/>
      <c r="F20" s="216"/>
      <c r="G20" s="222" t="s">
        <v>158</v>
      </c>
      <c r="H20" s="217"/>
      <c r="I20" s="217"/>
      <c r="J20" s="217"/>
      <c r="K20" s="218"/>
      <c r="L20" s="219"/>
    </row>
    <row r="21" spans="1:12" x14ac:dyDescent="0.25">
      <c r="A21" s="223"/>
      <c r="B21" s="221"/>
      <c r="C21" s="221"/>
      <c r="D21" s="221"/>
      <c r="E21" s="221"/>
      <c r="F21" s="216"/>
      <c r="G21" s="217"/>
      <c r="H21" s="217"/>
      <c r="I21" s="217"/>
      <c r="J21" s="217"/>
      <c r="K21" s="218"/>
      <c r="L21" s="224"/>
    </row>
    <row r="22" spans="1:12" x14ac:dyDescent="0.25">
      <c r="A22" s="360" t="s">
        <v>157</v>
      </c>
      <c r="B22" s="361"/>
      <c r="C22" s="361"/>
      <c r="D22" s="361"/>
      <c r="E22" s="362"/>
      <c r="F22" s="245" t="s">
        <v>152</v>
      </c>
      <c r="G22" s="245"/>
      <c r="H22" s="245" t="s">
        <v>153</v>
      </c>
      <c r="I22" s="245" t="s">
        <v>150</v>
      </c>
      <c r="J22" s="245" t="s">
        <v>159</v>
      </c>
      <c r="K22" s="246">
        <v>15200</v>
      </c>
      <c r="L22" s="220" t="s">
        <v>172</v>
      </c>
    </row>
    <row r="23" spans="1:12" x14ac:dyDescent="0.25">
      <c r="A23" s="247"/>
      <c r="B23" s="248"/>
      <c r="C23" s="248"/>
      <c r="D23" s="248"/>
      <c r="E23" s="249"/>
      <c r="F23" s="245"/>
      <c r="G23" s="245"/>
      <c r="H23" s="245"/>
      <c r="I23" s="245"/>
      <c r="J23" s="245"/>
      <c r="K23" s="250"/>
      <c r="L23" s="225"/>
    </row>
    <row r="24" spans="1:12" x14ac:dyDescent="0.25">
      <c r="A24" s="360" t="s">
        <v>157</v>
      </c>
      <c r="B24" s="361"/>
      <c r="C24" s="361"/>
      <c r="D24" s="361"/>
      <c r="E24" s="362"/>
      <c r="F24" s="245" t="s">
        <v>152</v>
      </c>
      <c r="G24" s="245"/>
      <c r="H24" s="245" t="s">
        <v>154</v>
      </c>
      <c r="I24" s="245" t="s">
        <v>150</v>
      </c>
      <c r="J24" s="245" t="s">
        <v>160</v>
      </c>
      <c r="K24" s="246">
        <v>4600</v>
      </c>
      <c r="L24" s="220" t="s">
        <v>173</v>
      </c>
    </row>
    <row r="25" spans="1:12" x14ac:dyDescent="0.25">
      <c r="A25" s="247"/>
      <c r="B25" s="248"/>
      <c r="C25" s="248"/>
      <c r="D25" s="248"/>
      <c r="E25" s="249"/>
      <c r="F25" s="245"/>
      <c r="G25" s="245"/>
      <c r="H25" s="245"/>
      <c r="I25" s="245"/>
      <c r="J25" s="245"/>
      <c r="K25" s="250"/>
      <c r="L25" s="225"/>
    </row>
    <row r="26" spans="1:12" x14ac:dyDescent="0.25">
      <c r="A26" s="360" t="s">
        <v>157</v>
      </c>
      <c r="B26" s="361"/>
      <c r="C26" s="361"/>
      <c r="D26" s="361"/>
      <c r="E26" s="362"/>
      <c r="F26" s="245" t="s">
        <v>152</v>
      </c>
      <c r="G26" s="245"/>
      <c r="H26" s="245" t="s">
        <v>151</v>
      </c>
      <c r="I26" s="245" t="s">
        <v>150</v>
      </c>
      <c r="J26" s="245" t="s">
        <v>161</v>
      </c>
      <c r="K26" s="246">
        <v>93700</v>
      </c>
      <c r="L26" s="220"/>
    </row>
    <row r="27" spans="1:12" x14ac:dyDescent="0.25">
      <c r="A27" s="247"/>
      <c r="B27" s="248"/>
      <c r="C27" s="248"/>
      <c r="D27" s="248"/>
      <c r="E27" s="249"/>
      <c r="F27" s="245"/>
      <c r="G27" s="245"/>
      <c r="H27" s="245"/>
      <c r="I27" s="245"/>
      <c r="J27" s="245"/>
      <c r="K27" s="250"/>
      <c r="L27" s="225"/>
    </row>
    <row r="28" spans="1:12" ht="24" x14ac:dyDescent="0.25">
      <c r="A28" s="360" t="s">
        <v>157</v>
      </c>
      <c r="B28" s="361"/>
      <c r="C28" s="361"/>
      <c r="D28" s="361"/>
      <c r="E28" s="362"/>
      <c r="F28" s="245" t="s">
        <v>152</v>
      </c>
      <c r="G28" s="245"/>
      <c r="H28" s="245" t="s">
        <v>155</v>
      </c>
      <c r="I28" s="245" t="s">
        <v>150</v>
      </c>
      <c r="J28" s="245" t="s">
        <v>162</v>
      </c>
      <c r="K28" s="246">
        <v>12100</v>
      </c>
      <c r="L28" s="220" t="s">
        <v>174</v>
      </c>
    </row>
    <row r="29" spans="1:12" x14ac:dyDescent="0.25">
      <c r="A29" s="247"/>
      <c r="B29" s="248"/>
      <c r="C29" s="248"/>
      <c r="D29" s="248"/>
      <c r="E29" s="249"/>
      <c r="F29" s="245"/>
      <c r="G29" s="245"/>
      <c r="H29" s="245"/>
      <c r="I29" s="245"/>
      <c r="J29" s="245"/>
      <c r="K29" s="250"/>
      <c r="L29" s="225"/>
    </row>
    <row r="30" spans="1:12" x14ac:dyDescent="0.25">
      <c r="A30" s="360" t="s">
        <v>157</v>
      </c>
      <c r="B30" s="361"/>
      <c r="C30" s="361"/>
      <c r="D30" s="361"/>
      <c r="E30" s="362"/>
      <c r="F30" s="245" t="s">
        <v>152</v>
      </c>
      <c r="G30" s="245"/>
      <c r="H30" s="245" t="s">
        <v>163</v>
      </c>
      <c r="I30" s="245" t="s">
        <v>150</v>
      </c>
      <c r="J30" s="245" t="s">
        <v>164</v>
      </c>
      <c r="K30" s="246">
        <v>7300</v>
      </c>
      <c r="L30" s="220" t="s">
        <v>175</v>
      </c>
    </row>
    <row r="31" spans="1:12" x14ac:dyDescent="0.25">
      <c r="A31" s="247"/>
      <c r="B31" s="248"/>
      <c r="C31" s="248"/>
      <c r="D31" s="248"/>
      <c r="E31" s="249"/>
      <c r="F31" s="245"/>
      <c r="G31" s="245"/>
      <c r="H31" s="245"/>
      <c r="I31" s="245"/>
      <c r="J31" s="245"/>
      <c r="K31" s="250"/>
      <c r="L31" s="225"/>
    </row>
    <row r="32" spans="1:12" x14ac:dyDescent="0.25">
      <c r="A32" s="360" t="s">
        <v>157</v>
      </c>
      <c r="B32" s="361"/>
      <c r="C32" s="361"/>
      <c r="D32" s="361"/>
      <c r="E32" s="362"/>
      <c r="F32" s="245" t="s">
        <v>152</v>
      </c>
      <c r="G32" s="245"/>
      <c r="H32" s="245" t="s">
        <v>165</v>
      </c>
      <c r="I32" s="245" t="s">
        <v>150</v>
      </c>
      <c r="J32" s="245" t="s">
        <v>166</v>
      </c>
      <c r="K32" s="246">
        <v>628700</v>
      </c>
      <c r="L32" s="220" t="s">
        <v>176</v>
      </c>
    </row>
    <row r="33" spans="1:12" x14ac:dyDescent="0.25">
      <c r="A33" s="247"/>
      <c r="B33" s="248"/>
      <c r="C33" s="248"/>
      <c r="D33" s="248"/>
      <c r="E33" s="249"/>
      <c r="F33" s="245"/>
      <c r="G33" s="245"/>
      <c r="H33" s="245"/>
      <c r="I33" s="245"/>
      <c r="J33" s="245"/>
      <c r="K33" s="250"/>
      <c r="L33" s="225"/>
    </row>
    <row r="34" spans="1:12" x14ac:dyDescent="0.25">
      <c r="A34" s="360" t="s">
        <v>157</v>
      </c>
      <c r="B34" s="361"/>
      <c r="C34" s="361"/>
      <c r="D34" s="361"/>
      <c r="E34" s="362"/>
      <c r="F34" s="245" t="s">
        <v>152</v>
      </c>
      <c r="G34" s="245"/>
      <c r="H34" s="245" t="s">
        <v>156</v>
      </c>
      <c r="I34" s="245" t="s">
        <v>150</v>
      </c>
      <c r="J34" s="245" t="s">
        <v>167</v>
      </c>
      <c r="K34" s="246">
        <v>49200</v>
      </c>
      <c r="L34" s="220" t="s">
        <v>177</v>
      </c>
    </row>
    <row r="35" spans="1:12" ht="15.75" thickBot="1" x14ac:dyDescent="0.3">
      <c r="A35" s="231"/>
      <c r="B35" s="232"/>
      <c r="C35" s="232"/>
      <c r="D35" s="232"/>
      <c r="E35" s="232"/>
      <c r="F35" s="233"/>
      <c r="G35" s="233"/>
      <c r="H35" s="233"/>
      <c r="I35" s="233"/>
      <c r="J35" s="233"/>
      <c r="K35" s="234">
        <f>SUM(K22:K34)</f>
        <v>810800</v>
      </c>
      <c r="L35" s="234"/>
    </row>
    <row r="36" spans="1:12" ht="15.75" thickBot="1" x14ac:dyDescent="0.3">
      <c r="A36" s="235" t="s">
        <v>28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  <c r="L36" s="237"/>
    </row>
    <row r="37" spans="1:12" x14ac:dyDescent="0.25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9"/>
      <c r="L37" s="238"/>
    </row>
    <row r="38" spans="1:12" x14ac:dyDescent="0.25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</row>
    <row r="39" spans="1:12" ht="15" customHeight="1" x14ac:dyDescent="0.25">
      <c r="A39" s="356" t="s">
        <v>168</v>
      </c>
      <c r="B39" s="357"/>
      <c r="C39" s="357"/>
      <c r="D39" s="357"/>
      <c r="E39" s="357"/>
      <c r="F39" s="358" t="s">
        <v>169</v>
      </c>
      <c r="G39" s="359"/>
      <c r="H39" s="359"/>
      <c r="I39" s="240"/>
      <c r="J39" s="209"/>
      <c r="K39" s="244"/>
      <c r="L39" s="209"/>
    </row>
    <row r="40" spans="1:12" ht="20.25" customHeight="1" x14ac:dyDescent="0.25">
      <c r="A40" s="209"/>
      <c r="B40" s="209"/>
      <c r="C40" s="209"/>
      <c r="D40" s="209"/>
      <c r="E40" s="209"/>
      <c r="F40" s="354" t="s">
        <v>170</v>
      </c>
      <c r="G40" s="355"/>
      <c r="H40" s="355"/>
      <c r="I40" s="241"/>
      <c r="J40" s="242"/>
      <c r="K40" s="206" t="s">
        <v>171</v>
      </c>
      <c r="L40" s="209"/>
    </row>
    <row r="41" spans="1:12" x14ac:dyDescent="0.25">
      <c r="A41" s="209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</row>
  </sheetData>
  <mergeCells count="35">
    <mergeCell ref="A7:E7"/>
    <mergeCell ref="F7:K7"/>
    <mergeCell ref="A2:K2"/>
    <mergeCell ref="A3:K3"/>
    <mergeCell ref="A5:K5"/>
    <mergeCell ref="A6:E6"/>
    <mergeCell ref="F6:K6"/>
    <mergeCell ref="F8:K8"/>
    <mergeCell ref="A9:E9"/>
    <mergeCell ref="F9:K9"/>
    <mergeCell ref="A10:E10"/>
    <mergeCell ref="A11:E11"/>
    <mergeCell ref="F11:K11"/>
    <mergeCell ref="A12:E12"/>
    <mergeCell ref="F12:K12"/>
    <mergeCell ref="A15:J15"/>
    <mergeCell ref="L15:L17"/>
    <mergeCell ref="A16:E17"/>
    <mergeCell ref="F16:F17"/>
    <mergeCell ref="G16:G17"/>
    <mergeCell ref="H16:H17"/>
    <mergeCell ref="I16:I17"/>
    <mergeCell ref="A20:E20"/>
    <mergeCell ref="A22:E22"/>
    <mergeCell ref="A24:E24"/>
    <mergeCell ref="A26:E26"/>
    <mergeCell ref="J16:J17"/>
    <mergeCell ref="A18:E18"/>
    <mergeCell ref="F40:H40"/>
    <mergeCell ref="A39:E39"/>
    <mergeCell ref="F39:H39"/>
    <mergeCell ref="A28:E28"/>
    <mergeCell ref="A30:E30"/>
    <mergeCell ref="A32:E32"/>
    <mergeCell ref="A34:E34"/>
  </mergeCells>
  <pageMargins left="0.51181102362204722" right="0.31496062992125984" top="0.74803149606299213" bottom="0.55118110236220474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ДДТ</vt:lpstr>
      <vt:lpstr>ДДТ областные</vt:lpstr>
      <vt:lpstr>'ДДТ областные'!Заголовки_для_печати</vt:lpstr>
      <vt:lpstr>ДДТ!Область_печати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</dc:creator>
  <cp:lastModifiedBy>RePack by Diakov</cp:lastModifiedBy>
  <cp:lastPrinted>2020-03-12T08:40:34Z</cp:lastPrinted>
  <dcterms:created xsi:type="dcterms:W3CDTF">2003-07-07T23:28:35Z</dcterms:created>
  <dcterms:modified xsi:type="dcterms:W3CDTF">2020-10-14T22:50:36Z</dcterms:modified>
</cp:coreProperties>
</file>